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токи 2016 г." sheetId="13" r:id="rId1"/>
    <sheet name="Вода 2016 г." sheetId="12" r:id="rId2"/>
    <sheet name="Стоки 9 мес. 2016 г." sheetId="11" r:id="rId3"/>
    <sheet name="Вода 9 мес. 2016 г." sheetId="10" r:id="rId4"/>
    <sheet name="Вода 1 пол. 2016 г." sheetId="9" r:id="rId5"/>
    <sheet name="Стоки 1 пол. 2016 г." sheetId="8" r:id="rId6"/>
    <sheet name="Стоки 1 кв. 2016 г." sheetId="6" r:id="rId7"/>
    <sheet name="Вода 1 кв. 2016 г." sheetId="7" r:id="rId8"/>
  </sheets>
  <definedNames>
    <definedName name="_xlnm.Print_Titles" localSheetId="7">'Вода 1 кв. 2016 г.'!$6:$8</definedName>
    <definedName name="_xlnm.Print_Titles" localSheetId="4">'Вода 1 пол. 2016 г.'!$6:$8</definedName>
    <definedName name="_xlnm.Print_Titles" localSheetId="1">'Вода 2016 г.'!$6:$8</definedName>
    <definedName name="_xlnm.Print_Titles" localSheetId="3">'Вода 9 мес. 2016 г.'!$6:$8</definedName>
    <definedName name="_xlnm.Print_Titles" localSheetId="6">'Стоки 1 кв. 2016 г.'!$6:$8</definedName>
    <definedName name="_xlnm.Print_Titles" localSheetId="5">'Стоки 1 пол. 2016 г.'!$6:$8</definedName>
    <definedName name="_xlnm.Print_Titles" localSheetId="0">'Стоки 2016 г.'!$6:$8</definedName>
    <definedName name="_xlnm.Print_Titles" localSheetId="2">'Стоки 9 мес. 2016 г.'!$6:$8</definedName>
    <definedName name="_xlnm.Print_Area" localSheetId="7">'Вода 1 кв. 2016 г.'!$A$1:$E$106</definedName>
    <definedName name="_xlnm.Print_Area" localSheetId="4">'Вода 1 пол. 2016 г.'!$A$1:$E$32</definedName>
    <definedName name="_xlnm.Print_Area" localSheetId="1">'Вода 2016 г.'!$A$1:$E$106</definedName>
    <definedName name="_xlnm.Print_Area" localSheetId="3">'Вода 9 мес. 2016 г.'!$A$1:$E$106</definedName>
    <definedName name="_xlnm.Print_Area" localSheetId="6">'Стоки 1 кв. 2016 г.'!$A$1:$E$97</definedName>
    <definedName name="_xlnm.Print_Area" localSheetId="5">'Стоки 1 пол. 2016 г.'!$A$1:$E$35</definedName>
    <definedName name="_xlnm.Print_Area" localSheetId="0">'Стоки 2016 г.'!$A$1:$E$97</definedName>
    <definedName name="_xlnm.Print_Area" localSheetId="2">'Стоки 9 мес. 2016 г.'!$A$1:$E$97</definedName>
  </definedNames>
  <calcPr calcId="125725"/>
</workbook>
</file>

<file path=xl/calcChain.xml><?xml version="1.0" encoding="utf-8"?>
<calcChain xmlns="http://schemas.openxmlformats.org/spreadsheetml/2006/main">
  <c r="D13" i="13"/>
  <c r="D12"/>
  <c r="D11"/>
  <c r="D18" i="12" l="1"/>
  <c r="D17"/>
  <c r="C25" i="9"/>
  <c r="D25"/>
  <c r="D23"/>
  <c r="D22"/>
  <c r="D20"/>
  <c r="D13"/>
  <c r="D12"/>
  <c r="D13" i="8"/>
  <c r="D12"/>
  <c r="D11"/>
  <c r="D23" l="1"/>
  <c r="D13" i="11"/>
  <c r="D12"/>
  <c r="D11"/>
  <c r="D13" i="10"/>
  <c r="D12"/>
  <c r="E65"/>
  <c r="E43"/>
  <c r="C82" i="11" l="1"/>
  <c r="C81" i="10"/>
  <c r="E91" i="13" l="1"/>
  <c r="E90"/>
  <c r="E88"/>
  <c r="D87"/>
  <c r="C87"/>
  <c r="E83"/>
  <c r="E80"/>
  <c r="E79"/>
  <c r="E78"/>
  <c r="E77"/>
  <c r="D76"/>
  <c r="C76"/>
  <c r="E72"/>
  <c r="E71"/>
  <c r="E70"/>
  <c r="E69"/>
  <c r="D68"/>
  <c r="C68"/>
  <c r="E68" s="1"/>
  <c r="E63"/>
  <c r="D47"/>
  <c r="C47"/>
  <c r="E39"/>
  <c r="D33"/>
  <c r="C33"/>
  <c r="E33" s="1"/>
  <c r="E32"/>
  <c r="E31"/>
  <c r="E30"/>
  <c r="E29"/>
  <c r="E27"/>
  <c r="E26"/>
  <c r="D23"/>
  <c r="C23"/>
  <c r="D22"/>
  <c r="C22"/>
  <c r="D21"/>
  <c r="C21"/>
  <c r="E21" s="1"/>
  <c r="E18"/>
  <c r="E17"/>
  <c r="E16"/>
  <c r="D15"/>
  <c r="D25" s="1"/>
  <c r="E25" s="1"/>
  <c r="C15"/>
  <c r="C25" s="1"/>
  <c r="E13"/>
  <c r="E12"/>
  <c r="E11"/>
  <c r="D10"/>
  <c r="C10"/>
  <c r="C20" s="1"/>
  <c r="E9"/>
  <c r="E100" i="12"/>
  <c r="E99"/>
  <c r="D98"/>
  <c r="D94" s="1"/>
  <c r="C98"/>
  <c r="E97"/>
  <c r="E96"/>
  <c r="E95"/>
  <c r="E88"/>
  <c r="E84"/>
  <c r="E83"/>
  <c r="E82"/>
  <c r="E81"/>
  <c r="D80"/>
  <c r="C80"/>
  <c r="E75"/>
  <c r="E74"/>
  <c r="E73"/>
  <c r="E72"/>
  <c r="D71"/>
  <c r="C71"/>
  <c r="E64"/>
  <c r="E50"/>
  <c r="D49"/>
  <c r="C49"/>
  <c r="E49" s="1"/>
  <c r="D36"/>
  <c r="C36"/>
  <c r="E35"/>
  <c r="E34"/>
  <c r="E33"/>
  <c r="E32"/>
  <c r="E30"/>
  <c r="D29"/>
  <c r="C29"/>
  <c r="E28"/>
  <c r="E27"/>
  <c r="E26"/>
  <c r="D23"/>
  <c r="C23"/>
  <c r="D22"/>
  <c r="C22"/>
  <c r="E18"/>
  <c r="E17"/>
  <c r="D15"/>
  <c r="C15"/>
  <c r="C25" s="1"/>
  <c r="E13"/>
  <c r="E12"/>
  <c r="D10"/>
  <c r="D20" s="1"/>
  <c r="C10"/>
  <c r="C85" s="1"/>
  <c r="C87" s="1"/>
  <c r="E9"/>
  <c r="E91" i="11"/>
  <c r="E90"/>
  <c r="E88"/>
  <c r="D87"/>
  <c r="C87"/>
  <c r="E83"/>
  <c r="E80"/>
  <c r="E79"/>
  <c r="E78"/>
  <c r="E77"/>
  <c r="D76"/>
  <c r="C76"/>
  <c r="E72"/>
  <c r="E71"/>
  <c r="E70"/>
  <c r="E69"/>
  <c r="D68"/>
  <c r="C68"/>
  <c r="E63"/>
  <c r="D47"/>
  <c r="C47"/>
  <c r="E39"/>
  <c r="D33"/>
  <c r="C33"/>
  <c r="E32"/>
  <c r="E31"/>
  <c r="E30"/>
  <c r="E29"/>
  <c r="E27"/>
  <c r="E26"/>
  <c r="D23"/>
  <c r="C23"/>
  <c r="D22"/>
  <c r="C22"/>
  <c r="D21"/>
  <c r="C21"/>
  <c r="E18"/>
  <c r="E17"/>
  <c r="E16"/>
  <c r="D15"/>
  <c r="C15"/>
  <c r="C25" s="1"/>
  <c r="E13"/>
  <c r="E12"/>
  <c r="E11"/>
  <c r="D10"/>
  <c r="C10"/>
  <c r="E9"/>
  <c r="E100" i="10"/>
  <c r="E99"/>
  <c r="D98"/>
  <c r="C98"/>
  <c r="C94" s="1"/>
  <c r="E97"/>
  <c r="E96"/>
  <c r="E95"/>
  <c r="D94"/>
  <c r="E88"/>
  <c r="E84"/>
  <c r="E83"/>
  <c r="E82"/>
  <c r="E81"/>
  <c r="D80"/>
  <c r="C80"/>
  <c r="E75"/>
  <c r="E74"/>
  <c r="E73"/>
  <c r="E72"/>
  <c r="D71"/>
  <c r="C71"/>
  <c r="E64"/>
  <c r="E50"/>
  <c r="D49"/>
  <c r="C49"/>
  <c r="D36"/>
  <c r="C36"/>
  <c r="E35"/>
  <c r="E34"/>
  <c r="E33"/>
  <c r="E32"/>
  <c r="E30"/>
  <c r="D29"/>
  <c r="C29"/>
  <c r="E28"/>
  <c r="E27"/>
  <c r="E26"/>
  <c r="D23"/>
  <c r="E23" s="1"/>
  <c r="C23"/>
  <c r="D22"/>
  <c r="C22"/>
  <c r="E18"/>
  <c r="E17"/>
  <c r="D15"/>
  <c r="D25" s="1"/>
  <c r="C15"/>
  <c r="C25" s="1"/>
  <c r="E13"/>
  <c r="E12"/>
  <c r="D10"/>
  <c r="D20" s="1"/>
  <c r="C10"/>
  <c r="E9"/>
  <c r="E100" i="9"/>
  <c r="E99"/>
  <c r="D98"/>
  <c r="E98" s="1"/>
  <c r="C98"/>
  <c r="E97"/>
  <c r="E96"/>
  <c r="E95"/>
  <c r="C94"/>
  <c r="E88"/>
  <c r="E84"/>
  <c r="E83"/>
  <c r="E82"/>
  <c r="E81"/>
  <c r="D80"/>
  <c r="E80" s="1"/>
  <c r="C80"/>
  <c r="E75"/>
  <c r="E74"/>
  <c r="E73"/>
  <c r="E72"/>
  <c r="D71"/>
  <c r="C71"/>
  <c r="E71" s="1"/>
  <c r="E64"/>
  <c r="E50"/>
  <c r="D49"/>
  <c r="C49"/>
  <c r="D36"/>
  <c r="C36"/>
  <c r="E36" s="1"/>
  <c r="E35"/>
  <c r="E34"/>
  <c r="E33"/>
  <c r="E32"/>
  <c r="E30"/>
  <c r="D29"/>
  <c r="C29"/>
  <c r="E29" s="1"/>
  <c r="E28"/>
  <c r="E27"/>
  <c r="E26"/>
  <c r="E23"/>
  <c r="C23"/>
  <c r="C22"/>
  <c r="E18"/>
  <c r="E17"/>
  <c r="D15"/>
  <c r="C15"/>
  <c r="E13"/>
  <c r="E12"/>
  <c r="D10"/>
  <c r="C10"/>
  <c r="C20" s="1"/>
  <c r="E9"/>
  <c r="E91" i="8"/>
  <c r="E90"/>
  <c r="E88"/>
  <c r="D87"/>
  <c r="E87" s="1"/>
  <c r="C87"/>
  <c r="E83"/>
  <c r="E80"/>
  <c r="E79"/>
  <c r="E78"/>
  <c r="E77"/>
  <c r="D76"/>
  <c r="C76"/>
  <c r="E76" s="1"/>
  <c r="E72"/>
  <c r="E71"/>
  <c r="E70"/>
  <c r="E69"/>
  <c r="D68"/>
  <c r="E68" s="1"/>
  <c r="C68"/>
  <c r="E63"/>
  <c r="D47"/>
  <c r="E47" s="1"/>
  <c r="C47"/>
  <c r="E39"/>
  <c r="D33"/>
  <c r="E33" s="1"/>
  <c r="C33"/>
  <c r="E32"/>
  <c r="E31"/>
  <c r="E30"/>
  <c r="E29"/>
  <c r="E27"/>
  <c r="E26"/>
  <c r="E23"/>
  <c r="C23"/>
  <c r="D22"/>
  <c r="C22"/>
  <c r="D21"/>
  <c r="E21" s="1"/>
  <c r="C21"/>
  <c r="E18"/>
  <c r="E17"/>
  <c r="E16"/>
  <c r="D15"/>
  <c r="D25" s="1"/>
  <c r="E25" s="1"/>
  <c r="C15"/>
  <c r="C25" s="1"/>
  <c r="E13"/>
  <c r="E12"/>
  <c r="E11"/>
  <c r="D10"/>
  <c r="C10"/>
  <c r="C82" s="1"/>
  <c r="E9"/>
  <c r="E87" i="13" l="1"/>
  <c r="E23"/>
  <c r="D20"/>
  <c r="E98" i="12"/>
  <c r="E80"/>
  <c r="E23"/>
  <c r="E22" i="8"/>
  <c r="D20"/>
  <c r="E20" s="1"/>
  <c r="E22" i="9"/>
  <c r="E87" i="11"/>
  <c r="E68"/>
  <c r="D82"/>
  <c r="D85" s="1"/>
  <c r="E33"/>
  <c r="E23"/>
  <c r="E21"/>
  <c r="E71" i="10"/>
  <c r="E22"/>
  <c r="E76" i="13"/>
  <c r="E76" i="11"/>
  <c r="C94" i="12"/>
  <c r="E94" s="1"/>
  <c r="E71"/>
  <c r="E98" i="10"/>
  <c r="E94"/>
  <c r="E80"/>
  <c r="C85"/>
  <c r="C87" s="1"/>
  <c r="E49" i="9"/>
  <c r="E49" i="10"/>
  <c r="E36" i="12"/>
  <c r="E36" i="10"/>
  <c r="E29" i="12"/>
  <c r="E29" i="10"/>
  <c r="C20" i="11"/>
  <c r="E15"/>
  <c r="E15" i="12"/>
  <c r="E25" i="10"/>
  <c r="E22" i="13"/>
  <c r="E22" i="11"/>
  <c r="E22" i="12"/>
  <c r="C82" i="13"/>
  <c r="C85" s="1"/>
  <c r="C86" i="11"/>
  <c r="C93" s="1"/>
  <c r="E20" i="13"/>
  <c r="E10"/>
  <c r="E15"/>
  <c r="D82"/>
  <c r="E47"/>
  <c r="C91" i="12"/>
  <c r="C93" s="1"/>
  <c r="C102" s="1"/>
  <c r="C90"/>
  <c r="E90" s="1"/>
  <c r="E10"/>
  <c r="C20"/>
  <c r="E20" s="1"/>
  <c r="D25"/>
  <c r="E25" s="1"/>
  <c r="D85"/>
  <c r="D92" i="11"/>
  <c r="D20"/>
  <c r="E20" s="1"/>
  <c r="D25"/>
  <c r="E25" s="1"/>
  <c r="E47"/>
  <c r="E10"/>
  <c r="E10" i="10"/>
  <c r="C20"/>
  <c r="E20" s="1"/>
  <c r="D85"/>
  <c r="E15"/>
  <c r="E20" i="9"/>
  <c r="E25"/>
  <c r="E15"/>
  <c r="C85"/>
  <c r="C87" s="1"/>
  <c r="D94"/>
  <c r="E94" s="1"/>
  <c r="E10"/>
  <c r="D85"/>
  <c r="C92" i="8"/>
  <c r="C85"/>
  <c r="C86"/>
  <c r="C93" s="1"/>
  <c r="E10"/>
  <c r="E15"/>
  <c r="C20"/>
  <c r="D82"/>
  <c r="D86" i="11" l="1"/>
  <c r="D93" s="1"/>
  <c r="E93" s="1"/>
  <c r="C92" i="13"/>
  <c r="E82" i="11"/>
  <c r="C101" i="12"/>
  <c r="C101" i="10"/>
  <c r="C86" i="13"/>
  <c r="C93" s="1"/>
  <c r="C92" i="11"/>
  <c r="E92" s="1"/>
  <c r="C85"/>
  <c r="E85" s="1"/>
  <c r="D86" i="13"/>
  <c r="E82"/>
  <c r="D92"/>
  <c r="E92" s="1"/>
  <c r="D85"/>
  <c r="E85" s="1"/>
  <c r="D87" i="12"/>
  <c r="E85"/>
  <c r="D87" i="10"/>
  <c r="D90" s="1"/>
  <c r="E85"/>
  <c r="D87" i="9"/>
  <c r="E85"/>
  <c r="C91"/>
  <c r="C93" s="1"/>
  <c r="C102" s="1"/>
  <c r="C90"/>
  <c r="E90" s="1"/>
  <c r="C101"/>
  <c r="D86" i="8"/>
  <c r="E82"/>
  <c r="D92"/>
  <c r="E92" s="1"/>
  <c r="D85"/>
  <c r="E85" s="1"/>
  <c r="E86" i="11" l="1"/>
  <c r="C91" i="10"/>
  <c r="C93" s="1"/>
  <c r="C102" s="1"/>
  <c r="C90"/>
  <c r="E90" s="1"/>
  <c r="D93" i="13"/>
  <c r="E93" s="1"/>
  <c r="E86"/>
  <c r="D91" i="12"/>
  <c r="D101"/>
  <c r="E101" s="1"/>
  <c r="E87"/>
  <c r="D91" i="10"/>
  <c r="D101"/>
  <c r="E101" s="1"/>
  <c r="E87"/>
  <c r="D101" i="9"/>
  <c r="E101" s="1"/>
  <c r="E87"/>
  <c r="D91"/>
  <c r="D93" i="8"/>
  <c r="E93" s="1"/>
  <c r="E86"/>
  <c r="D93" i="12" l="1"/>
  <c r="E91"/>
  <c r="D93" i="10"/>
  <c r="E91"/>
  <c r="D93" i="9"/>
  <c r="D102" s="1"/>
  <c r="E91"/>
  <c r="D102" i="12" l="1"/>
  <c r="E102" s="1"/>
  <c r="E93"/>
  <c r="D102" i="10"/>
  <c r="E102" s="1"/>
  <c r="E93"/>
  <c r="E102" i="9"/>
  <c r="E93"/>
  <c r="D47" i="6"/>
  <c r="C47"/>
  <c r="D13"/>
  <c r="D12"/>
  <c r="D11"/>
  <c r="D10"/>
  <c r="D13" i="7"/>
  <c r="D12"/>
  <c r="D49"/>
  <c r="C49"/>
  <c r="E63" i="6" l="1"/>
  <c r="D21"/>
  <c r="D23"/>
  <c r="D22"/>
  <c r="D23" i="7"/>
  <c r="D22"/>
  <c r="E9" i="6"/>
  <c r="E83" i="7"/>
  <c r="E74"/>
  <c r="C10"/>
  <c r="E39" i="6"/>
  <c r="E79"/>
  <c r="E71"/>
  <c r="E70"/>
  <c r="E100" i="7"/>
  <c r="E99"/>
  <c r="D98"/>
  <c r="D94" s="1"/>
  <c r="C98"/>
  <c r="E97"/>
  <c r="E96"/>
  <c r="E95"/>
  <c r="C94"/>
  <c r="E88"/>
  <c r="E84"/>
  <c r="E82"/>
  <c r="E81"/>
  <c r="D80"/>
  <c r="C80"/>
  <c r="E75"/>
  <c r="E73"/>
  <c r="E72"/>
  <c r="D71"/>
  <c r="C71"/>
  <c r="E64"/>
  <c r="E50"/>
  <c r="D36"/>
  <c r="C36"/>
  <c r="E35"/>
  <c r="E34"/>
  <c r="E33"/>
  <c r="E32"/>
  <c r="E30"/>
  <c r="D29"/>
  <c r="C29"/>
  <c r="E28"/>
  <c r="E27"/>
  <c r="E26"/>
  <c r="C22"/>
  <c r="E18"/>
  <c r="E17"/>
  <c r="D15"/>
  <c r="D25" s="1"/>
  <c r="C15"/>
  <c r="C25" s="1"/>
  <c r="E13"/>
  <c r="C23"/>
  <c r="E12"/>
  <c r="D10"/>
  <c r="E9"/>
  <c r="E91" i="6"/>
  <c r="E90"/>
  <c r="E88"/>
  <c r="D87"/>
  <c r="C87"/>
  <c r="E83"/>
  <c r="E80"/>
  <c r="E78"/>
  <c r="E77"/>
  <c r="D76"/>
  <c r="C76"/>
  <c r="E72"/>
  <c r="E69"/>
  <c r="D68"/>
  <c r="C68"/>
  <c r="D33"/>
  <c r="C33"/>
  <c r="E32"/>
  <c r="E31"/>
  <c r="E30"/>
  <c r="E29"/>
  <c r="E27"/>
  <c r="E26"/>
  <c r="E18"/>
  <c r="E17"/>
  <c r="E16"/>
  <c r="D15"/>
  <c r="D25" s="1"/>
  <c r="C15"/>
  <c r="C25" s="1"/>
  <c r="C23"/>
  <c r="E12"/>
  <c r="C21"/>
  <c r="E80" i="7" l="1"/>
  <c r="E36"/>
  <c r="E29"/>
  <c r="D20"/>
  <c r="D20" i="6"/>
  <c r="C20" i="7"/>
  <c r="E87" i="6"/>
  <c r="E47"/>
  <c r="E76"/>
  <c r="E94" i="7"/>
  <c r="E98"/>
  <c r="E22"/>
  <c r="E71"/>
  <c r="E49"/>
  <c r="D85"/>
  <c r="D87" s="1"/>
  <c r="D91" s="1"/>
  <c r="E25"/>
  <c r="E68" i="6"/>
  <c r="E33"/>
  <c r="E23" i="7"/>
  <c r="E10"/>
  <c r="C85"/>
  <c r="C87" s="1"/>
  <c r="E15"/>
  <c r="E25" i="6"/>
  <c r="E21"/>
  <c r="E23"/>
  <c r="E15"/>
  <c r="C22"/>
  <c r="E22" s="1"/>
  <c r="D82"/>
  <c r="D86" s="1"/>
  <c r="C10"/>
  <c r="E11"/>
  <c r="E13"/>
  <c r="E20" i="7" l="1"/>
  <c r="C91"/>
  <c r="C93" s="1"/>
  <c r="C102" s="1"/>
  <c r="C90"/>
  <c r="D85" i="6"/>
  <c r="C101" i="7"/>
  <c r="E87"/>
  <c r="D101"/>
  <c r="D90"/>
  <c r="E85"/>
  <c r="C82" i="6"/>
  <c r="C86" s="1"/>
  <c r="C20"/>
  <c r="E20" s="1"/>
  <c r="D92"/>
  <c r="E10"/>
  <c r="E82" l="1"/>
  <c r="E101" i="7"/>
  <c r="D93"/>
  <c r="E91"/>
  <c r="E90"/>
  <c r="D93" i="6"/>
  <c r="C92"/>
  <c r="E92" s="1"/>
  <c r="C85"/>
  <c r="E85" s="1"/>
  <c r="C93"/>
  <c r="E86" l="1"/>
  <c r="D102" i="7"/>
  <c r="E102" s="1"/>
  <c r="E93"/>
  <c r="E93" i="6"/>
</calcChain>
</file>

<file path=xl/sharedStrings.xml><?xml version="1.0" encoding="utf-8"?>
<sst xmlns="http://schemas.openxmlformats.org/spreadsheetml/2006/main" count="1640" uniqueCount="136">
  <si>
    <t>Наименование показателя</t>
  </si>
  <si>
    <t xml:space="preserve">Включено в тариф  </t>
  </si>
  <si>
    <t xml:space="preserve">1. Реагенты               </t>
  </si>
  <si>
    <t xml:space="preserve">тыс. руб. </t>
  </si>
  <si>
    <t>НН</t>
  </si>
  <si>
    <t>тыс.руб.</t>
  </si>
  <si>
    <t>ВН</t>
  </si>
  <si>
    <t>СН-2</t>
  </si>
  <si>
    <t>потери</t>
  </si>
  <si>
    <t>тыс. кВт/ч</t>
  </si>
  <si>
    <t>тыс.кВт/ч</t>
  </si>
  <si>
    <t xml:space="preserve">руб.   </t>
  </si>
  <si>
    <t>руб.</t>
  </si>
  <si>
    <t xml:space="preserve">кВт/ч   </t>
  </si>
  <si>
    <t xml:space="preserve">в.т.ч. основные средства до 40 т.р.                 </t>
  </si>
  <si>
    <t xml:space="preserve">ставка рабочего 1 разряда </t>
  </si>
  <si>
    <t xml:space="preserve">чел.   </t>
  </si>
  <si>
    <t>5.Страховые взносы</t>
  </si>
  <si>
    <t xml:space="preserve">процент отчислений        </t>
  </si>
  <si>
    <t xml:space="preserve">%     </t>
  </si>
  <si>
    <t>-</t>
  </si>
  <si>
    <t xml:space="preserve">тариф на 1 куб. м         </t>
  </si>
  <si>
    <t xml:space="preserve">объем очистки сточных вод </t>
  </si>
  <si>
    <t xml:space="preserve">тыс. куб. м     </t>
  </si>
  <si>
    <t xml:space="preserve">в т.ч.основные средства до 40т.руб.         </t>
  </si>
  <si>
    <t xml:space="preserve">9. Прочие расходы         </t>
  </si>
  <si>
    <t xml:space="preserve">в т.ч. водный налог       </t>
  </si>
  <si>
    <t xml:space="preserve">ставка налога             </t>
  </si>
  <si>
    <t xml:space="preserve">Итого сумма               </t>
  </si>
  <si>
    <t xml:space="preserve">со скважин                </t>
  </si>
  <si>
    <t xml:space="preserve">тыс. куб.м     </t>
  </si>
  <si>
    <t xml:space="preserve">с реки                    </t>
  </si>
  <si>
    <t xml:space="preserve">в т.ч. земельный налог    </t>
  </si>
  <si>
    <t xml:space="preserve">в т.ч. транспортный налог </t>
  </si>
  <si>
    <t xml:space="preserve">10. Цеховые расходы       </t>
  </si>
  <si>
    <t xml:space="preserve">в т.ч. страховые взносы        </t>
  </si>
  <si>
    <t xml:space="preserve">в т.ч. электроэнергия     </t>
  </si>
  <si>
    <t>Инвестиционная программа</t>
  </si>
  <si>
    <t>Тыс.руб.</t>
  </si>
  <si>
    <t xml:space="preserve">в т.ч. страховые взносы   </t>
  </si>
  <si>
    <t xml:space="preserve">12. Себестоимость       </t>
  </si>
  <si>
    <t>в том числе инвестиционная программа</t>
  </si>
  <si>
    <t>тыс. руб.</t>
  </si>
  <si>
    <t>Себестоимость ПП</t>
  </si>
  <si>
    <t>13.Прибыль</t>
  </si>
  <si>
    <t xml:space="preserve">прибыль на 1 куб. м       </t>
  </si>
  <si>
    <t xml:space="preserve">14. Рентабельность        </t>
  </si>
  <si>
    <t>в том числе инвестиционная надбавка</t>
  </si>
  <si>
    <t>Валовая выручка производственной программы</t>
  </si>
  <si>
    <t>тыс. куб.м</t>
  </si>
  <si>
    <t>тыс. куб. м</t>
  </si>
  <si>
    <t>17. Себестоимость 1 куб. м без ИП</t>
  </si>
  <si>
    <t>ОТЧЕТ</t>
  </si>
  <si>
    <t>МП « Горводоканал» г. Котлас</t>
  </si>
  <si>
    <t>о фактической себестоимости услуг водоснабжения</t>
  </si>
  <si>
    <t xml:space="preserve">Единица  измерения </t>
  </si>
  <si>
    <t>Процент использования</t>
  </si>
  <si>
    <t>2. Электроэнергия на технологические цели, всего, в т.ч. раздельно по диапазонам напряжения</t>
  </si>
  <si>
    <t>Количество потребленной электроэнергии раздельно по диапазонам напряжения)</t>
  </si>
  <si>
    <t>Тариф на электроэнергию раздельно по диапазонам напряжения</t>
  </si>
  <si>
    <t>Удельный расход электроэнергии на 1 куб. м</t>
  </si>
  <si>
    <t>3. Амортизация основных средств</t>
  </si>
  <si>
    <t>4. Затраты на оплату труда производственных рабочих</t>
  </si>
  <si>
    <t>численность основных рабочих</t>
  </si>
  <si>
    <t>6. Расходы на покупку воды, полученной со стороны</t>
  </si>
  <si>
    <t>7. Расходы на очистку сточных вод сторонними организациями</t>
  </si>
  <si>
    <t xml:space="preserve">8. Ремонт и техническое  обслуживание </t>
  </si>
  <si>
    <t>в т.ч. зарплата ремонтного персонала</t>
  </si>
  <si>
    <t>в т.ч. отчисления на социальные нужды</t>
  </si>
  <si>
    <t>численность ремонтного персонала</t>
  </si>
  <si>
    <t xml:space="preserve">в т.ч. расходы на материалы и запасные части  </t>
  </si>
  <si>
    <t>количество куб. м для населения</t>
  </si>
  <si>
    <t>количество куб. м для прочих потребителей</t>
  </si>
  <si>
    <t>в т.ч. платежи за загрязнение окружающей среды</t>
  </si>
  <si>
    <t>в т.ч. услуги сторонних организаций</t>
  </si>
  <si>
    <t xml:space="preserve">в т.ч. единый налог, уплачиваемый организацией, применяющей упрощенную систему налогообложения   </t>
  </si>
  <si>
    <t>в т.ч. зарплата цехового персонала</t>
  </si>
  <si>
    <t>численность цехового персонала</t>
  </si>
  <si>
    <t xml:space="preserve">количество потребленной электроэнергии (раздельно по диапазонам напряжения) </t>
  </si>
  <si>
    <t xml:space="preserve">тариф на электроэнергию (раздельно по диапазонам  напряжения)     </t>
  </si>
  <si>
    <t>11. Общехозяйственные расходы</t>
  </si>
  <si>
    <t>в т.ч. зарплата общехозяйственного персонала</t>
  </si>
  <si>
    <t>численность всего общехозяйственного персонала по ОКК</t>
  </si>
  <si>
    <t>15. Необходимая валовая выручка</t>
  </si>
  <si>
    <t>16. Полезный отпуск, всего, в т.ч.</t>
  </si>
  <si>
    <t>1 группа потребителей (население)</t>
  </si>
  <si>
    <t>3 группа потребителей (прочие потребители)</t>
  </si>
  <si>
    <t>18. Экономически обоснованный тариф без ИП за 1 куб. м. (без НДС)</t>
  </si>
  <si>
    <t xml:space="preserve">Экономист </t>
  </si>
  <si>
    <t>Объем стоков</t>
  </si>
  <si>
    <t>о фактической себестоимости услуг водоотведения</t>
  </si>
  <si>
    <t xml:space="preserve">объем покупной воды  раздельно по поставщикам     </t>
  </si>
  <si>
    <t>в т.ч. налог на имущество</t>
  </si>
  <si>
    <t>2 группа потребителей (бюджетные организации)</t>
  </si>
  <si>
    <t>4 неканализованный жилой фонд</t>
  </si>
  <si>
    <t>Неучтенные расходы воды (потери воды при транспортировке) к объему поданной в сеть воды</t>
  </si>
  <si>
    <t xml:space="preserve">% </t>
  </si>
  <si>
    <t>Техническая вода</t>
  </si>
  <si>
    <t>На нужды ГВС, в том числе:</t>
  </si>
  <si>
    <t>нужды ГВС МП "ОК и ТС"</t>
  </si>
  <si>
    <t>нужды ГВС ОАО "РЖД""</t>
  </si>
  <si>
    <t>2. Объем поднятой воды</t>
  </si>
  <si>
    <t>2.1. Объем поданной в сеть воды</t>
  </si>
  <si>
    <t>2.2. Неучтенные расходы воды (потери воды при транспортировке) к объему поданной в сеть воды</t>
  </si>
  <si>
    <t>в т.ч. прочие</t>
  </si>
  <si>
    <t>в т.ч. выпадающие расходы прошлых периодов</t>
  </si>
  <si>
    <t>за 1 квартал 2016 г.</t>
  </si>
  <si>
    <t>в т.ч. Резерв</t>
  </si>
  <si>
    <t>Исполнительный директор МП «Горводоканал»</t>
  </si>
  <si>
    <t>А.В. Ерофеевский</t>
  </si>
  <si>
    <t xml:space="preserve">  План                        1 кв. 2016 г.</t>
  </si>
  <si>
    <t>А.Л. Горынцев</t>
  </si>
  <si>
    <t>Фактически использовано за                 1 кв. 2016 г.</t>
  </si>
  <si>
    <t xml:space="preserve">  План                          1 кв. 2016 г.</t>
  </si>
  <si>
    <t>Фактически использовано за       1 кв. 2016 г.</t>
  </si>
  <si>
    <t>за  1 квартал 2016 г.</t>
  </si>
  <si>
    <t>за  1 полугодие  2016 г.</t>
  </si>
  <si>
    <t>Фактически использовано за       1 пол. 2016 г.</t>
  </si>
  <si>
    <t xml:space="preserve">  План                          1 пол. 2016 г.</t>
  </si>
  <si>
    <t>Директор МП «Горводоканал»</t>
  </si>
  <si>
    <t>О.В. Гавриленко</t>
  </si>
  <si>
    <t>за 1 полугодие  2016 г.</t>
  </si>
  <si>
    <t>Фактически использовано за                 1 пол. 2016 г.</t>
  </si>
  <si>
    <t xml:space="preserve">  План                        1 пол. 2016 г.</t>
  </si>
  <si>
    <t>за  9 месяцев  2016 г.</t>
  </si>
  <si>
    <t>за 9 месяцев 2016 г.</t>
  </si>
  <si>
    <t xml:space="preserve">  План                        9 мес. 2016 г.</t>
  </si>
  <si>
    <t>Фактически использовано за                 9 мес. 2016 г.</t>
  </si>
  <si>
    <t xml:space="preserve">  План                          9 мес. 2016 г.</t>
  </si>
  <si>
    <t>Фактически использовано за       9 мес. 2016 г.</t>
  </si>
  <si>
    <t>за 2016 г.</t>
  </si>
  <si>
    <t xml:space="preserve">  План                           2016 г.</t>
  </si>
  <si>
    <t>Фактически использовано за       2016 г.</t>
  </si>
  <si>
    <t xml:space="preserve">  План                        2016 г.</t>
  </si>
  <si>
    <t>Фактически использовано за                 2016 г.</t>
  </si>
  <si>
    <t xml:space="preserve">Гл. Экономист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</si>
</sst>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98"/>
  <sheetViews>
    <sheetView tabSelected="1" workbookViewId="0">
      <selection sqref="A1:E97"/>
    </sheetView>
  </sheetViews>
  <sheetFormatPr defaultRowHeight="15"/>
  <cols>
    <col min="1" max="1" width="30" customWidth="1"/>
    <col min="2" max="2" width="12.28515625" customWidth="1"/>
    <col min="3" max="5" width="17.7109375" customWidth="1"/>
  </cols>
  <sheetData>
    <row r="1" spans="1:5" ht="15.75">
      <c r="A1" s="88" t="s">
        <v>52</v>
      </c>
      <c r="B1" s="88"/>
      <c r="C1" s="88"/>
      <c r="D1" s="88"/>
      <c r="E1" s="88"/>
    </row>
    <row r="2" spans="1:5" ht="15.75">
      <c r="A2" s="88" t="s">
        <v>90</v>
      </c>
      <c r="B2" s="88"/>
      <c r="C2" s="88"/>
      <c r="D2" s="88"/>
      <c r="E2" s="88"/>
    </row>
    <row r="3" spans="1:5" ht="15.75">
      <c r="A3" s="88" t="s">
        <v>53</v>
      </c>
      <c r="B3" s="88"/>
      <c r="C3" s="88"/>
      <c r="D3" s="88"/>
      <c r="E3" s="88"/>
    </row>
    <row r="4" spans="1:5" ht="15.75">
      <c r="A4" s="88" t="s">
        <v>130</v>
      </c>
      <c r="B4" s="88"/>
      <c r="C4" s="88"/>
      <c r="D4" s="88"/>
      <c r="E4" s="88"/>
    </row>
    <row r="5" spans="1:5" ht="15.75" thickBot="1">
      <c r="A5" s="3"/>
      <c r="B5" s="4"/>
      <c r="C5" s="4"/>
      <c r="D5" s="4"/>
      <c r="E5" s="4"/>
    </row>
    <row r="6" spans="1:5" ht="32.25" thickBot="1">
      <c r="A6" s="89" t="s">
        <v>0</v>
      </c>
      <c r="B6" s="89" t="s">
        <v>55</v>
      </c>
      <c r="C6" s="10" t="s">
        <v>1</v>
      </c>
      <c r="D6" s="91" t="s">
        <v>132</v>
      </c>
      <c r="E6" s="91" t="s">
        <v>56</v>
      </c>
    </row>
    <row r="7" spans="1:5" ht="32.25" thickBot="1">
      <c r="A7" s="89"/>
      <c r="B7" s="90"/>
      <c r="C7" s="11" t="s">
        <v>131</v>
      </c>
      <c r="D7" s="92"/>
      <c r="E7" s="92"/>
    </row>
    <row r="8" spans="1:5" ht="16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</row>
    <row r="9" spans="1:5" ht="16.5" thickBot="1">
      <c r="A9" s="44" t="s">
        <v>2</v>
      </c>
      <c r="B9" s="29" t="s">
        <v>3</v>
      </c>
      <c r="C9" s="29">
        <v>229.76</v>
      </c>
      <c r="D9" s="29">
        <v>652.05999999999995</v>
      </c>
      <c r="E9" s="45">
        <f>SUM(D9/C9*100)</f>
        <v>283.80048746518105</v>
      </c>
    </row>
    <row r="10" spans="1:5" ht="32.25" customHeight="1">
      <c r="A10" s="14" t="s">
        <v>57</v>
      </c>
      <c r="B10" s="15" t="s">
        <v>3</v>
      </c>
      <c r="C10" s="46">
        <f>SUM(C11:C14)</f>
        <v>7602.78</v>
      </c>
      <c r="D10" s="46">
        <f>SUM(D11:D14)</f>
        <v>9995.23</v>
      </c>
      <c r="E10" s="48">
        <f t="shared" ref="E10:E76" si="0">SUM(D10/C10*100)</f>
        <v>131.46809456540899</v>
      </c>
    </row>
    <row r="11" spans="1:5" ht="15.75">
      <c r="A11" s="80" t="s">
        <v>4</v>
      </c>
      <c r="B11" s="12" t="s">
        <v>5</v>
      </c>
      <c r="C11" s="49">
        <v>35.44</v>
      </c>
      <c r="D11" s="94">
        <f>9995.23*0.47%</f>
        <v>46.977580999999994</v>
      </c>
      <c r="E11" s="50">
        <f t="shared" si="0"/>
        <v>132.55525112866817</v>
      </c>
    </row>
    <row r="12" spans="1:5" ht="15.75">
      <c r="A12" s="80" t="s">
        <v>6</v>
      </c>
      <c r="B12" s="12" t="s">
        <v>5</v>
      </c>
      <c r="C12" s="49">
        <v>5992.92</v>
      </c>
      <c r="D12" s="94">
        <f>9995.23*86.54%</f>
        <v>8649.8720420000009</v>
      </c>
      <c r="E12" s="50">
        <f t="shared" si="0"/>
        <v>144.33484915533666</v>
      </c>
    </row>
    <row r="13" spans="1:5" ht="15.75">
      <c r="A13" s="80" t="s">
        <v>7</v>
      </c>
      <c r="B13" s="12" t="s">
        <v>5</v>
      </c>
      <c r="C13" s="49">
        <v>1574.42</v>
      </c>
      <c r="D13" s="94">
        <f>9995.23*12.99%</f>
        <v>1298.3803770000002</v>
      </c>
      <c r="E13" s="50">
        <f t="shared" si="0"/>
        <v>82.467218213691396</v>
      </c>
    </row>
    <row r="14" spans="1:5" ht="15.75">
      <c r="A14" s="80" t="s">
        <v>8</v>
      </c>
      <c r="B14" s="12" t="s">
        <v>5</v>
      </c>
      <c r="C14" s="12"/>
      <c r="D14" s="12"/>
      <c r="E14" s="50"/>
    </row>
    <row r="15" spans="1:5" ht="48" customHeight="1">
      <c r="A15" s="80" t="s">
        <v>58</v>
      </c>
      <c r="B15" s="20" t="s">
        <v>9</v>
      </c>
      <c r="C15" s="51">
        <f>SUM(C16:C19)</f>
        <v>1745.87</v>
      </c>
      <c r="D15" s="51">
        <f>SUM(D16:D19)</f>
        <v>2124.4769999999999</v>
      </c>
      <c r="E15" s="50">
        <f t="shared" si="0"/>
        <v>121.68586435416154</v>
      </c>
    </row>
    <row r="16" spans="1:5" ht="18" customHeight="1">
      <c r="A16" s="80" t="s">
        <v>4</v>
      </c>
      <c r="B16" s="12" t="s">
        <v>10</v>
      </c>
      <c r="C16" s="12">
        <v>5.52</v>
      </c>
      <c r="D16" s="94">
        <v>9.6530000000000005</v>
      </c>
      <c r="E16" s="50">
        <f t="shared" si="0"/>
        <v>174.87318840579712</v>
      </c>
    </row>
    <row r="17" spans="1:5" ht="19.5" customHeight="1">
      <c r="A17" s="80" t="s">
        <v>6</v>
      </c>
      <c r="B17" s="12" t="s">
        <v>10</v>
      </c>
      <c r="C17" s="12">
        <v>1454.85</v>
      </c>
      <c r="D17" s="94">
        <v>1842.4469999999999</v>
      </c>
      <c r="E17" s="50">
        <f t="shared" si="0"/>
        <v>126.64171564078769</v>
      </c>
    </row>
    <row r="18" spans="1:5" ht="15.75" customHeight="1">
      <c r="A18" s="80" t="s">
        <v>7</v>
      </c>
      <c r="B18" s="12" t="s">
        <v>10</v>
      </c>
      <c r="C18" s="12">
        <v>285.5</v>
      </c>
      <c r="D18" s="94">
        <v>272.37700000000001</v>
      </c>
      <c r="E18" s="50">
        <f t="shared" si="0"/>
        <v>95.403502626970223</v>
      </c>
    </row>
    <row r="19" spans="1:5" ht="19.5" customHeight="1">
      <c r="A19" s="80" t="s">
        <v>8</v>
      </c>
      <c r="B19" s="12" t="s">
        <v>10</v>
      </c>
      <c r="C19" s="12"/>
      <c r="D19" s="12"/>
      <c r="E19" s="50"/>
    </row>
    <row r="20" spans="1:5" ht="45.75" customHeight="1">
      <c r="A20" s="80" t="s">
        <v>59</v>
      </c>
      <c r="B20" s="20" t="s">
        <v>11</v>
      </c>
      <c r="C20" s="52">
        <f>SUM(C10/C15)</f>
        <v>4.3547228602358707</v>
      </c>
      <c r="D20" s="52">
        <f>SUM(D10/D15)</f>
        <v>4.7047955802769339</v>
      </c>
      <c r="E20" s="50">
        <f t="shared" si="0"/>
        <v>108.03892075974962</v>
      </c>
    </row>
    <row r="21" spans="1:5" ht="15.75">
      <c r="A21" s="80" t="s">
        <v>4</v>
      </c>
      <c r="B21" s="12" t="s">
        <v>12</v>
      </c>
      <c r="C21" s="52">
        <f>SUM(C11/C16)</f>
        <v>6.4202898550724639</v>
      </c>
      <c r="D21" s="52">
        <f>SUM(D11/D16)</f>
        <v>4.8666301667875267</v>
      </c>
      <c r="E21" s="50">
        <f t="shared" si="0"/>
        <v>75.800785893530318</v>
      </c>
    </row>
    <row r="22" spans="1:5" ht="15.75">
      <c r="A22" s="80" t="s">
        <v>6</v>
      </c>
      <c r="B22" s="12" t="s">
        <v>12</v>
      </c>
      <c r="C22" s="52">
        <f t="shared" ref="C22:C23" si="1">SUM(C12/C17)</f>
        <v>4.1192700278379215</v>
      </c>
      <c r="D22" s="52">
        <f>SUM(D12/D17)</f>
        <v>4.6947738751779573</v>
      </c>
      <c r="E22" s="50">
        <f t="shared" si="0"/>
        <v>113.97101533647455</v>
      </c>
    </row>
    <row r="23" spans="1:5" ht="15.75">
      <c r="A23" s="80" t="s">
        <v>7</v>
      </c>
      <c r="B23" s="12" t="s">
        <v>12</v>
      </c>
      <c r="C23" s="52">
        <f t="shared" si="1"/>
        <v>5.5146059544658499</v>
      </c>
      <c r="D23" s="52">
        <f>SUM(D13/D18)</f>
        <v>4.7668502737015244</v>
      </c>
      <c r="E23" s="50">
        <f t="shared" si="0"/>
        <v>86.440451286301311</v>
      </c>
    </row>
    <row r="24" spans="1:5" ht="15.75">
      <c r="A24" s="80" t="s">
        <v>8</v>
      </c>
      <c r="B24" s="12" t="s">
        <v>12</v>
      </c>
      <c r="C24" s="12"/>
      <c r="D24" s="12"/>
      <c r="E24" s="50"/>
    </row>
    <row r="25" spans="1:5" ht="32.25" customHeight="1" thickBot="1">
      <c r="A25" s="43" t="s">
        <v>60</v>
      </c>
      <c r="B25" s="17" t="s">
        <v>13</v>
      </c>
      <c r="C25" s="53">
        <f>SUM(C15/C26)</f>
        <v>0.40321068287635797</v>
      </c>
      <c r="D25" s="53">
        <f>SUM(D15/D26)</f>
        <v>0.50434244855034105</v>
      </c>
      <c r="E25" s="54">
        <f t="shared" si="0"/>
        <v>125.08161861003929</v>
      </c>
    </row>
    <row r="26" spans="1:5" ht="15.75" customHeight="1" thickBot="1">
      <c r="A26" s="26" t="s">
        <v>89</v>
      </c>
      <c r="B26" s="24" t="s">
        <v>50</v>
      </c>
      <c r="C26" s="34">
        <v>4329.92</v>
      </c>
      <c r="D26" s="34">
        <v>4212.37</v>
      </c>
      <c r="E26" s="45">
        <f t="shared" si="0"/>
        <v>97.285169241002137</v>
      </c>
    </row>
    <row r="27" spans="1:5" ht="30" customHeight="1">
      <c r="A27" s="14" t="s">
        <v>61</v>
      </c>
      <c r="B27" s="15" t="s">
        <v>3</v>
      </c>
      <c r="C27" s="15">
        <v>4822.1000000000004</v>
      </c>
      <c r="D27" s="15">
        <v>5036.88</v>
      </c>
      <c r="E27" s="48">
        <f t="shared" si="0"/>
        <v>104.45407602496837</v>
      </c>
    </row>
    <row r="28" spans="1:5" ht="30.75" customHeight="1" thickBot="1">
      <c r="A28" s="81" t="s">
        <v>14</v>
      </c>
      <c r="B28" s="16"/>
      <c r="C28" s="16"/>
      <c r="D28" s="16"/>
      <c r="E28" s="54"/>
    </row>
    <row r="29" spans="1:5" ht="36" customHeight="1">
      <c r="A29" s="14" t="s">
        <v>62</v>
      </c>
      <c r="B29" s="15" t="s">
        <v>3</v>
      </c>
      <c r="C29" s="15">
        <v>32268.32</v>
      </c>
      <c r="D29" s="15">
        <v>30272.25</v>
      </c>
      <c r="E29" s="48">
        <f t="shared" si="0"/>
        <v>93.814149605557404</v>
      </c>
    </row>
    <row r="30" spans="1:5" ht="15.75" customHeight="1">
      <c r="A30" s="80" t="s">
        <v>15</v>
      </c>
      <c r="B30" s="20" t="s">
        <v>11</v>
      </c>
      <c r="C30" s="20">
        <v>7958</v>
      </c>
      <c r="D30" s="20">
        <v>7958</v>
      </c>
      <c r="E30" s="50">
        <f t="shared" si="0"/>
        <v>100</v>
      </c>
    </row>
    <row r="31" spans="1:5" ht="30" customHeight="1" thickBot="1">
      <c r="A31" s="43" t="s">
        <v>63</v>
      </c>
      <c r="B31" s="17" t="s">
        <v>16</v>
      </c>
      <c r="C31" s="17">
        <v>92</v>
      </c>
      <c r="D31" s="17">
        <v>92</v>
      </c>
      <c r="E31" s="54">
        <f t="shared" si="0"/>
        <v>100</v>
      </c>
    </row>
    <row r="32" spans="1:5" ht="19.5" customHeight="1">
      <c r="A32" s="14" t="s">
        <v>17</v>
      </c>
      <c r="B32" s="18" t="s">
        <v>3</v>
      </c>
      <c r="C32" s="18">
        <v>9686.32</v>
      </c>
      <c r="D32" s="18">
        <v>9149.27</v>
      </c>
      <c r="E32" s="48">
        <f t="shared" si="0"/>
        <v>94.455582718720848</v>
      </c>
    </row>
    <row r="33" spans="1:5" ht="20.25" customHeight="1" thickBot="1">
      <c r="A33" s="81" t="s">
        <v>18</v>
      </c>
      <c r="B33" s="19" t="s">
        <v>19</v>
      </c>
      <c r="C33" s="55">
        <f>SUM(C32/C29*100)</f>
        <v>30.018048661969388</v>
      </c>
      <c r="D33" s="55">
        <f>SUM(D32/D29*100)</f>
        <v>30.223290307129467</v>
      </c>
      <c r="E33" s="54">
        <f t="shared" si="0"/>
        <v>100.68372747166643</v>
      </c>
    </row>
    <row r="34" spans="1:5" ht="33" customHeight="1">
      <c r="A34" s="14" t="s">
        <v>64</v>
      </c>
      <c r="B34" s="15" t="s">
        <v>3</v>
      </c>
      <c r="C34" s="15" t="s">
        <v>20</v>
      </c>
      <c r="D34" s="15" t="s">
        <v>20</v>
      </c>
      <c r="E34" s="48"/>
    </row>
    <row r="35" spans="1:5" ht="33" customHeight="1" thickBot="1">
      <c r="A35" s="80" t="s">
        <v>91</v>
      </c>
      <c r="B35" s="12" t="s">
        <v>50</v>
      </c>
      <c r="C35" s="20" t="s">
        <v>20</v>
      </c>
      <c r="D35" s="20" t="s">
        <v>20</v>
      </c>
      <c r="E35" s="54"/>
    </row>
    <row r="36" spans="1:5" ht="47.25" customHeight="1">
      <c r="A36" s="14" t="s">
        <v>65</v>
      </c>
      <c r="B36" s="15" t="s">
        <v>3</v>
      </c>
      <c r="C36" s="15" t="s">
        <v>20</v>
      </c>
      <c r="D36" s="15" t="s">
        <v>20</v>
      </c>
      <c r="E36" s="48"/>
    </row>
    <row r="37" spans="1:5" ht="15.75" customHeight="1">
      <c r="A37" s="80" t="s">
        <v>22</v>
      </c>
      <c r="B37" s="12" t="s">
        <v>23</v>
      </c>
      <c r="C37" s="12" t="s">
        <v>20</v>
      </c>
      <c r="D37" s="12" t="s">
        <v>20</v>
      </c>
      <c r="E37" s="50"/>
    </row>
    <row r="38" spans="1:5" ht="20.25" customHeight="1" thickBot="1">
      <c r="A38" s="81" t="s">
        <v>21</v>
      </c>
      <c r="B38" s="19" t="s">
        <v>11</v>
      </c>
      <c r="C38" s="19" t="s">
        <v>20</v>
      </c>
      <c r="D38" s="19" t="s">
        <v>20</v>
      </c>
      <c r="E38" s="54"/>
    </row>
    <row r="39" spans="1:5" ht="33" customHeight="1">
      <c r="A39" s="14" t="s">
        <v>66</v>
      </c>
      <c r="B39" s="15" t="s">
        <v>3</v>
      </c>
      <c r="C39" s="15">
        <v>301.27999999999997</v>
      </c>
      <c r="D39" s="15">
        <v>1247.06</v>
      </c>
      <c r="E39" s="48">
        <f t="shared" si="0"/>
        <v>413.92060541688795</v>
      </c>
    </row>
    <row r="40" spans="1:5" ht="32.25" customHeight="1">
      <c r="A40" s="80" t="s">
        <v>24</v>
      </c>
      <c r="B40" s="12" t="s">
        <v>3</v>
      </c>
      <c r="C40" s="12"/>
      <c r="D40" s="12"/>
      <c r="E40" s="76"/>
    </row>
    <row r="41" spans="1:5" ht="32.25" customHeight="1">
      <c r="A41" s="80" t="s">
        <v>67</v>
      </c>
      <c r="B41" s="20" t="s">
        <v>3</v>
      </c>
      <c r="C41" s="20"/>
      <c r="D41" s="20"/>
      <c r="E41" s="50"/>
    </row>
    <row r="42" spans="1:5" ht="31.5" customHeight="1">
      <c r="A42" s="80" t="s">
        <v>68</v>
      </c>
      <c r="B42" s="20" t="s">
        <v>3</v>
      </c>
      <c r="C42" s="20"/>
      <c r="D42" s="20"/>
      <c r="E42" s="50"/>
    </row>
    <row r="43" spans="1:5" ht="33" customHeight="1">
      <c r="A43" s="80" t="s">
        <v>69</v>
      </c>
      <c r="B43" s="20" t="s">
        <v>16</v>
      </c>
      <c r="C43" s="20"/>
      <c r="D43" s="20"/>
      <c r="E43" s="50"/>
    </row>
    <row r="44" spans="1:5" ht="31.5">
      <c r="A44" s="80" t="s">
        <v>70</v>
      </c>
      <c r="B44" s="20" t="s">
        <v>3</v>
      </c>
      <c r="C44" s="20"/>
      <c r="D44" s="20"/>
      <c r="E44" s="50"/>
    </row>
    <row r="45" spans="1:5" ht="15.75">
      <c r="A45" s="86" t="s">
        <v>95</v>
      </c>
      <c r="B45" s="12" t="s">
        <v>50</v>
      </c>
      <c r="C45" s="20"/>
      <c r="D45" s="20"/>
      <c r="E45" s="50"/>
    </row>
    <row r="46" spans="1:5" ht="16.5" thickBot="1">
      <c r="A46" s="87"/>
      <c r="B46" s="19" t="s">
        <v>96</v>
      </c>
      <c r="C46" s="54"/>
      <c r="D46" s="54"/>
      <c r="E46" s="54"/>
    </row>
    <row r="47" spans="1:5" ht="21.75" customHeight="1">
      <c r="A47" s="14" t="s">
        <v>25</v>
      </c>
      <c r="B47" s="18" t="s">
        <v>3</v>
      </c>
      <c r="C47" s="56">
        <f>SUM(C48:C67)</f>
        <v>1997.2699999999995</v>
      </c>
      <c r="D47" s="56">
        <f>SUM(D48:D67)</f>
        <v>46.63</v>
      </c>
      <c r="E47" s="48">
        <f t="shared" si="0"/>
        <v>2.334686847546902</v>
      </c>
    </row>
    <row r="48" spans="1:5" ht="21.75" customHeight="1">
      <c r="A48" s="80" t="s">
        <v>92</v>
      </c>
      <c r="B48" s="12" t="s">
        <v>3</v>
      </c>
      <c r="C48" s="12">
        <v>1441.34</v>
      </c>
      <c r="D48" s="12">
        <v>0</v>
      </c>
      <c r="E48" s="76"/>
    </row>
    <row r="49" spans="1:5" ht="23.25" customHeight="1">
      <c r="A49" s="80" t="s">
        <v>71</v>
      </c>
      <c r="B49" s="12" t="s">
        <v>50</v>
      </c>
      <c r="C49" s="57"/>
      <c r="D49" s="57"/>
      <c r="E49" s="50"/>
    </row>
    <row r="50" spans="1:5" ht="16.5" customHeight="1">
      <c r="A50" s="80" t="s">
        <v>27</v>
      </c>
      <c r="B50" s="12" t="s">
        <v>11</v>
      </c>
      <c r="C50" s="30"/>
      <c r="D50" s="30"/>
      <c r="E50" s="50"/>
    </row>
    <row r="51" spans="1:5" ht="16.5" customHeight="1">
      <c r="A51" s="80" t="s">
        <v>28</v>
      </c>
      <c r="B51" s="12" t="s">
        <v>3</v>
      </c>
      <c r="C51" s="30"/>
      <c r="D51" s="30"/>
      <c r="E51" s="50"/>
    </row>
    <row r="52" spans="1:5" ht="33" customHeight="1">
      <c r="A52" s="80" t="s">
        <v>72</v>
      </c>
      <c r="B52" s="12" t="s">
        <v>50</v>
      </c>
      <c r="C52" s="57"/>
      <c r="D52" s="57"/>
      <c r="E52" s="50"/>
    </row>
    <row r="53" spans="1:5" ht="22.5" customHeight="1">
      <c r="A53" s="80" t="s">
        <v>29</v>
      </c>
      <c r="B53" s="12" t="s">
        <v>30</v>
      </c>
      <c r="C53" s="30"/>
      <c r="D53" s="30"/>
      <c r="E53" s="50"/>
    </row>
    <row r="54" spans="1:5" ht="15.75" customHeight="1">
      <c r="A54" s="80" t="s">
        <v>31</v>
      </c>
      <c r="B54" s="12" t="s">
        <v>30</v>
      </c>
      <c r="C54" s="30"/>
      <c r="D54" s="30"/>
      <c r="E54" s="50"/>
    </row>
    <row r="55" spans="1:5" ht="15.75">
      <c r="A55" s="80" t="s">
        <v>27</v>
      </c>
      <c r="B55" s="12" t="s">
        <v>12</v>
      </c>
      <c r="C55" s="30"/>
      <c r="D55" s="30"/>
      <c r="E55" s="50"/>
    </row>
    <row r="56" spans="1:5" ht="23.25" customHeight="1">
      <c r="A56" s="80" t="s">
        <v>29</v>
      </c>
      <c r="B56" s="12" t="s">
        <v>11</v>
      </c>
      <c r="C56" s="30"/>
      <c r="D56" s="30"/>
      <c r="E56" s="50"/>
    </row>
    <row r="57" spans="1:5" ht="15.75">
      <c r="A57" s="80" t="s">
        <v>31</v>
      </c>
      <c r="B57" s="12" t="s">
        <v>11</v>
      </c>
      <c r="C57" s="30"/>
      <c r="D57" s="30"/>
      <c r="E57" s="50"/>
    </row>
    <row r="58" spans="1:5" ht="16.5" customHeight="1">
      <c r="A58" s="80" t="s">
        <v>28</v>
      </c>
      <c r="B58" s="12" t="s">
        <v>3</v>
      </c>
      <c r="C58" s="30"/>
      <c r="D58" s="30"/>
      <c r="E58" s="50"/>
    </row>
    <row r="59" spans="1:5" ht="21.75" customHeight="1">
      <c r="A59" s="80" t="s">
        <v>29</v>
      </c>
      <c r="B59" s="12" t="s">
        <v>3</v>
      </c>
      <c r="C59" s="12"/>
      <c r="D59" s="12"/>
      <c r="E59" s="50"/>
    </row>
    <row r="60" spans="1:5" ht="23.25" customHeight="1">
      <c r="A60" s="80" t="s">
        <v>31</v>
      </c>
      <c r="B60" s="12" t="s">
        <v>3</v>
      </c>
      <c r="C60" s="12"/>
      <c r="D60" s="12"/>
      <c r="E60" s="50"/>
    </row>
    <row r="61" spans="1:5" ht="23.25" customHeight="1">
      <c r="A61" s="80" t="s">
        <v>32</v>
      </c>
      <c r="B61" s="12" t="s">
        <v>3</v>
      </c>
      <c r="C61" s="12"/>
      <c r="D61" s="12"/>
      <c r="E61" s="50"/>
    </row>
    <row r="62" spans="1:5" ht="26.25" customHeight="1">
      <c r="A62" s="80" t="s">
        <v>33</v>
      </c>
      <c r="B62" s="12" t="s">
        <v>3</v>
      </c>
      <c r="C62" s="20">
        <v>23.33</v>
      </c>
      <c r="D62" s="12">
        <v>29.69</v>
      </c>
      <c r="E62" s="50"/>
    </row>
    <row r="63" spans="1:5" ht="34.5" customHeight="1">
      <c r="A63" s="80" t="s">
        <v>73</v>
      </c>
      <c r="B63" s="20" t="s">
        <v>3</v>
      </c>
      <c r="C63" s="20">
        <v>220.1</v>
      </c>
      <c r="D63" s="20">
        <v>16.940000000000001</v>
      </c>
      <c r="E63" s="50">
        <f>SUM(D63/C63*100)</f>
        <v>7.696501590186279</v>
      </c>
    </row>
    <row r="64" spans="1:5" ht="64.5" customHeight="1">
      <c r="A64" s="80" t="s">
        <v>75</v>
      </c>
      <c r="B64" s="20" t="s">
        <v>3</v>
      </c>
      <c r="C64" s="20"/>
      <c r="D64" s="20"/>
      <c r="E64" s="50"/>
    </row>
    <row r="65" spans="1:5" ht="33" customHeight="1">
      <c r="A65" s="43" t="s">
        <v>105</v>
      </c>
      <c r="B65" s="20" t="s">
        <v>3</v>
      </c>
      <c r="C65" s="17">
        <v>26.1</v>
      </c>
      <c r="D65" s="17">
        <v>0</v>
      </c>
      <c r="E65" s="58"/>
    </row>
    <row r="66" spans="1:5" ht="33" customHeight="1">
      <c r="A66" s="43" t="s">
        <v>74</v>
      </c>
      <c r="B66" s="17" t="s">
        <v>3</v>
      </c>
      <c r="C66" s="17"/>
      <c r="D66" s="17"/>
      <c r="E66" s="58"/>
    </row>
    <row r="67" spans="1:5" ht="33" customHeight="1" thickBot="1">
      <c r="A67" s="81" t="s">
        <v>107</v>
      </c>
      <c r="B67" s="19" t="s">
        <v>42</v>
      </c>
      <c r="C67" s="19">
        <v>286.39999999999998</v>
      </c>
      <c r="D67" s="19">
        <v>0</v>
      </c>
      <c r="E67" s="54"/>
    </row>
    <row r="68" spans="1:5" ht="15.75" customHeight="1">
      <c r="A68" s="14" t="s">
        <v>34</v>
      </c>
      <c r="B68" s="18" t="s">
        <v>3</v>
      </c>
      <c r="C68" s="56">
        <f>SUM(C69:C71)</f>
        <v>11227.76</v>
      </c>
      <c r="D68" s="56">
        <f>SUM(D69:D71)</f>
        <v>12280.869999999999</v>
      </c>
      <c r="E68" s="48">
        <f t="shared" si="0"/>
        <v>109.37952004674128</v>
      </c>
    </row>
    <row r="69" spans="1:5" ht="34.5" customHeight="1">
      <c r="A69" s="80" t="s">
        <v>76</v>
      </c>
      <c r="B69" s="20" t="s">
        <v>3</v>
      </c>
      <c r="C69" s="20">
        <v>5564.24</v>
      </c>
      <c r="D69" s="20">
        <v>5465.95</v>
      </c>
      <c r="E69" s="50">
        <f t="shared" si="0"/>
        <v>98.233541328195756</v>
      </c>
    </row>
    <row r="70" spans="1:5" ht="15.75" customHeight="1">
      <c r="A70" s="80" t="s">
        <v>35</v>
      </c>
      <c r="B70" s="12" t="s">
        <v>3</v>
      </c>
      <c r="C70" s="12">
        <v>2165.6</v>
      </c>
      <c r="D70" s="12">
        <v>1645.78</v>
      </c>
      <c r="E70" s="50">
        <f>SUM(D70/C70*100)</f>
        <v>75.996490579977831</v>
      </c>
    </row>
    <row r="71" spans="1:5" ht="15.75">
      <c r="A71" s="80" t="s">
        <v>104</v>
      </c>
      <c r="B71" s="12" t="s">
        <v>3</v>
      </c>
      <c r="C71" s="12">
        <v>3497.92</v>
      </c>
      <c r="D71" s="12">
        <v>5169.1400000000003</v>
      </c>
      <c r="E71" s="50">
        <f>SUM(D71/C71*100)</f>
        <v>147.77753636446803</v>
      </c>
    </row>
    <row r="72" spans="1:5" ht="30" customHeight="1">
      <c r="A72" s="80" t="s">
        <v>77</v>
      </c>
      <c r="B72" s="20" t="s">
        <v>16</v>
      </c>
      <c r="C72" s="20">
        <v>12</v>
      </c>
      <c r="D72" s="20">
        <v>11</v>
      </c>
      <c r="E72" s="50">
        <f t="shared" si="0"/>
        <v>91.666666666666657</v>
      </c>
    </row>
    <row r="73" spans="1:5" ht="15.75">
      <c r="A73" s="80" t="s">
        <v>36</v>
      </c>
      <c r="B73" s="12" t="s">
        <v>3</v>
      </c>
      <c r="C73" s="12"/>
      <c r="D73" s="12"/>
      <c r="E73" s="50"/>
    </row>
    <row r="74" spans="1:5" ht="50.25" customHeight="1">
      <c r="A74" s="80" t="s">
        <v>78</v>
      </c>
      <c r="B74" s="20" t="s">
        <v>9</v>
      </c>
      <c r="C74" s="51"/>
      <c r="D74" s="20"/>
      <c r="E74" s="50"/>
    </row>
    <row r="75" spans="1:5" ht="51" customHeight="1" thickBot="1">
      <c r="A75" s="43" t="s">
        <v>79</v>
      </c>
      <c r="B75" s="17" t="s">
        <v>11</v>
      </c>
      <c r="C75" s="17"/>
      <c r="D75" s="17"/>
      <c r="E75" s="54"/>
    </row>
    <row r="76" spans="1:5" ht="33" customHeight="1">
      <c r="A76" s="14" t="s">
        <v>80</v>
      </c>
      <c r="B76" s="15" t="s">
        <v>3</v>
      </c>
      <c r="C76" s="47">
        <f>SUM(C77:C79)</f>
        <v>13195.65</v>
      </c>
      <c r="D76" s="47">
        <f>SUM(D77:D79)</f>
        <v>9307.7699999999986</v>
      </c>
      <c r="E76" s="48">
        <f t="shared" si="0"/>
        <v>70.536654124654703</v>
      </c>
    </row>
    <row r="77" spans="1:5" ht="33" customHeight="1">
      <c r="A77" s="80" t="s">
        <v>81</v>
      </c>
      <c r="B77" s="20" t="s">
        <v>3</v>
      </c>
      <c r="C77" s="20">
        <v>9335.34</v>
      </c>
      <c r="D77" s="20">
        <v>5878.32</v>
      </c>
      <c r="E77" s="50">
        <f t="shared" ref="E77:E93" si="2">SUM(D77/C77*100)</f>
        <v>62.968461780717142</v>
      </c>
    </row>
    <row r="78" spans="1:5" ht="15.75" customHeight="1">
      <c r="A78" s="80" t="s">
        <v>39</v>
      </c>
      <c r="B78" s="12" t="s">
        <v>3</v>
      </c>
      <c r="C78" s="12">
        <v>2612.3000000000002</v>
      </c>
      <c r="D78" s="12">
        <v>1757.81</v>
      </c>
      <c r="E78" s="50">
        <f t="shared" si="2"/>
        <v>67.289744669448368</v>
      </c>
    </row>
    <row r="79" spans="1:5" ht="15.75">
      <c r="A79" s="80" t="s">
        <v>104</v>
      </c>
      <c r="B79" s="12" t="s">
        <v>3</v>
      </c>
      <c r="C79" s="33">
        <v>1248.01</v>
      </c>
      <c r="D79" s="33">
        <v>1671.64</v>
      </c>
      <c r="E79" s="50">
        <f t="shared" si="2"/>
        <v>133.94443954776006</v>
      </c>
    </row>
    <row r="80" spans="1:5" ht="33" customHeight="1" thickBot="1">
      <c r="A80" s="43" t="s">
        <v>82</v>
      </c>
      <c r="B80" s="17" t="s">
        <v>16</v>
      </c>
      <c r="C80" s="17">
        <v>13</v>
      </c>
      <c r="D80" s="17">
        <v>13</v>
      </c>
      <c r="E80" s="54">
        <f t="shared" si="2"/>
        <v>100</v>
      </c>
    </row>
    <row r="81" spans="1:5" ht="15.75" customHeight="1" thickBot="1">
      <c r="A81" s="23" t="s">
        <v>37</v>
      </c>
      <c r="B81" s="24" t="s">
        <v>38</v>
      </c>
      <c r="C81" s="25" t="s">
        <v>20</v>
      </c>
      <c r="D81" s="25" t="s">
        <v>20</v>
      </c>
      <c r="E81" s="45"/>
    </row>
    <row r="82" spans="1:5" ht="15.75" customHeight="1" thickBot="1">
      <c r="A82" s="26" t="s">
        <v>40</v>
      </c>
      <c r="B82" s="24" t="s">
        <v>3</v>
      </c>
      <c r="C82" s="73">
        <f>SUM(C9+C10+C27+C29+C32+C39+C47+C68+C76)</f>
        <v>81331.239999999991</v>
      </c>
      <c r="D82" s="73">
        <f>SUM(D9+D10+D27+D29+D32+D39+D47+D68+D76)</f>
        <v>77988.02</v>
      </c>
      <c r="E82" s="45">
        <f t="shared" si="2"/>
        <v>95.889377808576398</v>
      </c>
    </row>
    <row r="83" spans="1:5" ht="20.25" customHeight="1">
      <c r="A83" s="14" t="s">
        <v>44</v>
      </c>
      <c r="B83" s="18" t="s">
        <v>42</v>
      </c>
      <c r="C83" s="18">
        <v>4053.27</v>
      </c>
      <c r="D83" s="18">
        <v>-2600.94</v>
      </c>
      <c r="E83" s="48">
        <f t="shared" si="2"/>
        <v>-64.168930271114434</v>
      </c>
    </row>
    <row r="84" spans="1:5" ht="20.25" customHeight="1" thickBot="1">
      <c r="A84" s="81" t="s">
        <v>45</v>
      </c>
      <c r="B84" s="19" t="s">
        <v>11</v>
      </c>
      <c r="C84" s="19"/>
      <c r="D84" s="19"/>
      <c r="E84" s="54"/>
    </row>
    <row r="85" spans="1:5" ht="18" customHeight="1" thickBot="1">
      <c r="A85" s="44" t="s">
        <v>46</v>
      </c>
      <c r="B85" s="29" t="s">
        <v>19</v>
      </c>
      <c r="C85" s="60">
        <f>SUM(C83/C82*100)</f>
        <v>4.9836569564167474</v>
      </c>
      <c r="D85" s="60">
        <f>SUM(D83/D82*100)</f>
        <v>-3.3350506911189695</v>
      </c>
      <c r="E85" s="45">
        <f t="shared" si="2"/>
        <v>-66.919748294972393</v>
      </c>
    </row>
    <row r="86" spans="1:5" ht="22.5" customHeight="1" thickBot="1">
      <c r="A86" s="14" t="s">
        <v>83</v>
      </c>
      <c r="B86" s="15" t="s">
        <v>3</v>
      </c>
      <c r="C86" s="46">
        <f>SUM(C82:C83)</f>
        <v>85384.51</v>
      </c>
      <c r="D86" s="46">
        <f>SUM(D82:D83)</f>
        <v>75387.08</v>
      </c>
      <c r="E86" s="45">
        <f t="shared" si="2"/>
        <v>88.291283746899765</v>
      </c>
    </row>
    <row r="87" spans="1:5" ht="30" customHeight="1">
      <c r="A87" s="14" t="s">
        <v>84</v>
      </c>
      <c r="B87" s="18" t="s">
        <v>49</v>
      </c>
      <c r="C87" s="47">
        <f>SUM(C88:C91)</f>
        <v>3463.93</v>
      </c>
      <c r="D87" s="47">
        <f>SUM(D88:D91)</f>
        <v>3061.4900000000002</v>
      </c>
      <c r="E87" s="48">
        <f t="shared" si="2"/>
        <v>88.381982314885136</v>
      </c>
    </row>
    <row r="88" spans="1:5" ht="34.5" customHeight="1">
      <c r="A88" s="80" t="s">
        <v>85</v>
      </c>
      <c r="B88" s="12" t="s">
        <v>50</v>
      </c>
      <c r="C88" s="20">
        <v>2448</v>
      </c>
      <c r="D88" s="20">
        <v>2239.89</v>
      </c>
      <c r="E88" s="50">
        <f t="shared" si="2"/>
        <v>91.498774509803908</v>
      </c>
    </row>
    <row r="89" spans="1:5" ht="31.5" customHeight="1">
      <c r="A89" s="80" t="s">
        <v>93</v>
      </c>
      <c r="B89" s="12" t="s">
        <v>50</v>
      </c>
      <c r="C89" s="57"/>
      <c r="D89" s="20"/>
      <c r="E89" s="50"/>
    </row>
    <row r="90" spans="1:5" ht="34.5" customHeight="1">
      <c r="A90" s="80" t="s">
        <v>86</v>
      </c>
      <c r="B90" s="12" t="s">
        <v>50</v>
      </c>
      <c r="C90" s="20">
        <v>997</v>
      </c>
      <c r="D90" s="20">
        <v>800.95</v>
      </c>
      <c r="E90" s="50">
        <f t="shared" si="2"/>
        <v>80.336008024072228</v>
      </c>
    </row>
    <row r="91" spans="1:5" ht="31.5" customHeight="1" thickBot="1">
      <c r="A91" s="81" t="s">
        <v>94</v>
      </c>
      <c r="B91" s="19"/>
      <c r="C91" s="19">
        <v>18.93</v>
      </c>
      <c r="D91" s="19">
        <v>20.65</v>
      </c>
      <c r="E91" s="54">
        <f t="shared" si="2"/>
        <v>109.08610670892762</v>
      </c>
    </row>
    <row r="92" spans="1:5" ht="33" customHeight="1" thickBot="1">
      <c r="A92" s="26" t="s">
        <v>51</v>
      </c>
      <c r="B92" s="24" t="s">
        <v>11</v>
      </c>
      <c r="C92" s="59">
        <f>SUM(C82/C87)</f>
        <v>23.47946985071869</v>
      </c>
      <c r="D92" s="59">
        <f>SUM(D82/D87)</f>
        <v>25.473877099059607</v>
      </c>
      <c r="E92" s="45">
        <f t="shared" si="2"/>
        <v>108.49426013884154</v>
      </c>
    </row>
    <row r="93" spans="1:5" ht="47.25" customHeight="1" thickBot="1">
      <c r="A93" s="44" t="s">
        <v>87</v>
      </c>
      <c r="B93" s="34" t="s">
        <v>11</v>
      </c>
      <c r="C93" s="61">
        <f>SUM(C86/C87)</f>
        <v>24.649606083263809</v>
      </c>
      <c r="D93" s="62">
        <f>SUM(D86/D87)</f>
        <v>24.624310384812624</v>
      </c>
      <c r="E93" s="63">
        <f t="shared" si="2"/>
        <v>99.897378893740779</v>
      </c>
    </row>
    <row r="94" spans="1:5">
      <c r="A94" s="5"/>
      <c r="B94" s="5"/>
      <c r="C94" s="37"/>
      <c r="D94" s="37"/>
      <c r="E94" s="5"/>
    </row>
    <row r="95" spans="1:5" ht="15.75">
      <c r="A95" s="7" t="s">
        <v>119</v>
      </c>
      <c r="B95" s="8"/>
      <c r="C95" s="8"/>
      <c r="D95" s="8"/>
      <c r="E95" s="8" t="s">
        <v>109</v>
      </c>
    </row>
    <row r="96" spans="1:5" ht="15.75">
      <c r="A96" s="9"/>
      <c r="B96" s="8"/>
      <c r="C96" s="8"/>
      <c r="D96" s="8"/>
      <c r="E96" s="8"/>
    </row>
    <row r="97" spans="1:5" ht="15.75">
      <c r="A97" s="7" t="s">
        <v>135</v>
      </c>
      <c r="B97" s="8"/>
      <c r="C97" s="8"/>
      <c r="D97" s="8"/>
      <c r="E97" s="8" t="s">
        <v>111</v>
      </c>
    </row>
    <row r="98" spans="1:5" ht="15.75">
      <c r="C98" s="8"/>
      <c r="D98" s="8"/>
      <c r="E98" s="8"/>
    </row>
  </sheetData>
  <mergeCells count="9">
    <mergeCell ref="A45:A46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7"/>
  <sheetViews>
    <sheetView workbookViewId="0">
      <selection sqref="A1:E106"/>
    </sheetView>
  </sheetViews>
  <sheetFormatPr defaultRowHeight="15"/>
  <cols>
    <col min="1" max="1" width="30" customWidth="1"/>
    <col min="2" max="2" width="11.28515625" customWidth="1"/>
    <col min="3" max="5" width="17.7109375" customWidth="1"/>
  </cols>
  <sheetData>
    <row r="1" spans="1:5" ht="15.75">
      <c r="A1" s="88" t="s">
        <v>52</v>
      </c>
      <c r="B1" s="88"/>
      <c r="C1" s="88"/>
      <c r="D1" s="88"/>
      <c r="E1" s="88"/>
    </row>
    <row r="2" spans="1:5" ht="15.75">
      <c r="A2" s="88" t="s">
        <v>54</v>
      </c>
      <c r="B2" s="88"/>
      <c r="C2" s="88"/>
      <c r="D2" s="88"/>
      <c r="E2" s="88"/>
    </row>
    <row r="3" spans="1:5" ht="15.75">
      <c r="A3" s="88" t="s">
        <v>53</v>
      </c>
      <c r="B3" s="88"/>
      <c r="C3" s="88"/>
      <c r="D3" s="88"/>
      <c r="E3" s="88"/>
    </row>
    <row r="4" spans="1:5" ht="15.75">
      <c r="A4" s="88" t="s">
        <v>130</v>
      </c>
      <c r="B4" s="88"/>
      <c r="C4" s="88"/>
      <c r="D4" s="88"/>
      <c r="E4" s="88"/>
    </row>
    <row r="5" spans="1:5" ht="15.75" thickBot="1">
      <c r="A5" s="3"/>
      <c r="B5" s="4"/>
      <c r="C5" s="4"/>
      <c r="D5" s="4"/>
      <c r="E5" s="4"/>
    </row>
    <row r="6" spans="1:5" ht="32.25" thickBot="1">
      <c r="A6" s="89" t="s">
        <v>0</v>
      </c>
      <c r="B6" s="89" t="s">
        <v>55</v>
      </c>
      <c r="C6" s="10" t="s">
        <v>1</v>
      </c>
      <c r="D6" s="91" t="s">
        <v>134</v>
      </c>
      <c r="E6" s="91" t="s">
        <v>56</v>
      </c>
    </row>
    <row r="7" spans="1:5" ht="32.25" thickBot="1">
      <c r="A7" s="89"/>
      <c r="B7" s="90"/>
      <c r="C7" s="11" t="s">
        <v>133</v>
      </c>
      <c r="D7" s="92"/>
      <c r="E7" s="92"/>
    </row>
    <row r="8" spans="1:5" ht="16.5" thickBot="1">
      <c r="A8" s="2">
        <v>1</v>
      </c>
      <c r="B8" s="1">
        <v>2</v>
      </c>
      <c r="C8" s="1">
        <v>3</v>
      </c>
      <c r="D8" s="1">
        <v>4</v>
      </c>
      <c r="E8" s="1">
        <v>5</v>
      </c>
    </row>
    <row r="9" spans="1:5" ht="16.5" thickBot="1">
      <c r="A9" s="44" t="s">
        <v>2</v>
      </c>
      <c r="B9" s="29" t="s">
        <v>3</v>
      </c>
      <c r="C9" s="29">
        <v>6985.43</v>
      </c>
      <c r="D9" s="29">
        <v>8877.35</v>
      </c>
      <c r="E9" s="45">
        <f>SUM(D9/C9*100)</f>
        <v>127.08380156983894</v>
      </c>
    </row>
    <row r="10" spans="1:5" ht="61.5" customHeight="1">
      <c r="A10" s="14" t="s">
        <v>57</v>
      </c>
      <c r="B10" s="15" t="s">
        <v>3</v>
      </c>
      <c r="C10" s="46">
        <f>SUM(C11:C14)</f>
        <v>9240.9500000000007</v>
      </c>
      <c r="D10" s="46">
        <f>SUM(D11:D14)</f>
        <v>10452.76</v>
      </c>
      <c r="E10" s="48">
        <f t="shared" ref="E10:E75" si="0">SUM(D10/C10*100)</f>
        <v>113.11347859256895</v>
      </c>
    </row>
    <row r="11" spans="1:5" ht="15.75">
      <c r="A11" s="80" t="s">
        <v>4</v>
      </c>
      <c r="B11" s="12" t="s">
        <v>5</v>
      </c>
      <c r="C11" s="49">
        <v>0</v>
      </c>
      <c r="D11" s="12">
        <v>0</v>
      </c>
      <c r="E11" s="50">
        <v>0</v>
      </c>
    </row>
    <row r="12" spans="1:5" ht="15.75">
      <c r="A12" s="80" t="s">
        <v>6</v>
      </c>
      <c r="B12" s="12" t="s">
        <v>5</v>
      </c>
      <c r="C12" s="49">
        <v>3944.33</v>
      </c>
      <c r="D12" s="93">
        <v>5406.5</v>
      </c>
      <c r="E12" s="50">
        <f t="shared" si="0"/>
        <v>137.07017414871473</v>
      </c>
    </row>
    <row r="13" spans="1:5" ht="15.75">
      <c r="A13" s="80" t="s">
        <v>7</v>
      </c>
      <c r="B13" s="12" t="s">
        <v>5</v>
      </c>
      <c r="C13" s="49">
        <v>5296.62</v>
      </c>
      <c r="D13" s="93">
        <v>5046.26</v>
      </c>
      <c r="E13" s="50">
        <f t="shared" si="0"/>
        <v>95.273211972918574</v>
      </c>
    </row>
    <row r="14" spans="1:5" ht="15.75">
      <c r="A14" s="80" t="s">
        <v>8</v>
      </c>
      <c r="B14" s="12" t="s">
        <v>5</v>
      </c>
      <c r="C14" s="12"/>
      <c r="D14" s="12"/>
      <c r="E14" s="50"/>
    </row>
    <row r="15" spans="1:5" ht="46.5" customHeight="1">
      <c r="A15" s="80" t="s">
        <v>58</v>
      </c>
      <c r="B15" s="20" t="s">
        <v>9</v>
      </c>
      <c r="C15" s="51">
        <f>SUM(C16:C19)</f>
        <v>1940.81</v>
      </c>
      <c r="D15" s="51">
        <f>SUM(D16:D19)</f>
        <v>2305.877</v>
      </c>
      <c r="E15" s="50">
        <f t="shared" si="0"/>
        <v>118.81003292439756</v>
      </c>
    </row>
    <row r="16" spans="1:5" ht="15.75">
      <c r="A16" s="80" t="s">
        <v>4</v>
      </c>
      <c r="B16" s="12" t="s">
        <v>10</v>
      </c>
      <c r="C16" s="12">
        <v>0</v>
      </c>
      <c r="D16" s="12">
        <v>0</v>
      </c>
      <c r="E16" s="50"/>
    </row>
    <row r="17" spans="1:5" ht="15.75">
      <c r="A17" s="80" t="s">
        <v>6</v>
      </c>
      <c r="B17" s="12" t="s">
        <v>10</v>
      </c>
      <c r="C17" s="12">
        <v>981.81</v>
      </c>
      <c r="D17" s="49">
        <f>1198004/1000</f>
        <v>1198.0039999999999</v>
      </c>
      <c r="E17" s="50">
        <f t="shared" si="0"/>
        <v>122.01994275878225</v>
      </c>
    </row>
    <row r="18" spans="1:5" ht="15.75">
      <c r="A18" s="80" t="s">
        <v>7</v>
      </c>
      <c r="B18" s="12" t="s">
        <v>10</v>
      </c>
      <c r="C18" s="12">
        <v>959</v>
      </c>
      <c r="D18" s="49">
        <f>1107873/1000</f>
        <v>1107.873</v>
      </c>
      <c r="E18" s="50">
        <f t="shared" si="0"/>
        <v>115.52377476538061</v>
      </c>
    </row>
    <row r="19" spans="1:5" ht="15.75">
      <c r="A19" s="80" t="s">
        <v>8</v>
      </c>
      <c r="B19" s="12" t="s">
        <v>10</v>
      </c>
      <c r="C19" s="12"/>
      <c r="D19" s="12"/>
      <c r="E19" s="50"/>
    </row>
    <row r="20" spans="1:5" ht="48.75" customHeight="1">
      <c r="A20" s="80" t="s">
        <v>59</v>
      </c>
      <c r="B20" s="20" t="s">
        <v>11</v>
      </c>
      <c r="C20" s="52">
        <f>SUM(C10/C15)</f>
        <v>4.7613882863340571</v>
      </c>
      <c r="D20" s="52">
        <f>SUM(D10/D15)</f>
        <v>4.5330952171343055</v>
      </c>
      <c r="E20" s="50">
        <f t="shared" si="0"/>
        <v>95.205325517034836</v>
      </c>
    </row>
    <row r="21" spans="1:5" ht="15.75">
      <c r="A21" s="80" t="s">
        <v>4</v>
      </c>
      <c r="B21" s="12" t="s">
        <v>12</v>
      </c>
      <c r="C21" s="52">
        <v>0</v>
      </c>
      <c r="D21" s="52">
        <v>0</v>
      </c>
      <c r="E21" s="50">
        <v>0</v>
      </c>
    </row>
    <row r="22" spans="1:5" ht="15.75">
      <c r="A22" s="80" t="s">
        <v>6</v>
      </c>
      <c r="B22" s="12" t="s">
        <v>12</v>
      </c>
      <c r="C22" s="52">
        <f t="shared" ref="C22:C23" si="1">SUM(C12/C17)</f>
        <v>4.0174066265367028</v>
      </c>
      <c r="D22" s="52">
        <f>SUM(D12/D17)</f>
        <v>4.5129231621931147</v>
      </c>
      <c r="E22" s="50">
        <f t="shared" si="0"/>
        <v>112.33423901835855</v>
      </c>
    </row>
    <row r="23" spans="1:5" ht="15.75">
      <c r="A23" s="80" t="s">
        <v>7</v>
      </c>
      <c r="B23" s="12" t="s">
        <v>12</v>
      </c>
      <c r="C23" s="52">
        <f t="shared" si="1"/>
        <v>5.5230656934306568</v>
      </c>
      <c r="D23" s="52">
        <f>SUM(D13/D18)</f>
        <v>4.5549083694611205</v>
      </c>
      <c r="E23" s="50">
        <f t="shared" si="0"/>
        <v>82.470653479260633</v>
      </c>
    </row>
    <row r="24" spans="1:5" ht="15.75">
      <c r="A24" s="80" t="s">
        <v>8</v>
      </c>
      <c r="B24" s="12" t="s">
        <v>12</v>
      </c>
      <c r="C24" s="12"/>
      <c r="D24" s="12"/>
      <c r="E24" s="50"/>
    </row>
    <row r="25" spans="1:5" ht="30.75" customHeight="1" thickBot="1">
      <c r="A25" s="43" t="s">
        <v>60</v>
      </c>
      <c r="B25" s="17" t="s">
        <v>13</v>
      </c>
      <c r="C25" s="53">
        <f>SUM(C15/C26)</f>
        <v>0.34194836268046103</v>
      </c>
      <c r="D25" s="53">
        <f>SUM(D15/D26)</f>
        <v>0.36416078256104284</v>
      </c>
      <c r="E25" s="54">
        <f t="shared" si="0"/>
        <v>106.49584039720598</v>
      </c>
    </row>
    <row r="26" spans="1:5" ht="15.75" customHeight="1">
      <c r="A26" s="14" t="s">
        <v>101</v>
      </c>
      <c r="B26" s="18" t="s">
        <v>50</v>
      </c>
      <c r="C26" s="15">
        <v>5675.74</v>
      </c>
      <c r="D26" s="15">
        <v>6332.03</v>
      </c>
      <c r="E26" s="64">
        <f t="shared" si="0"/>
        <v>111.56307371373602</v>
      </c>
    </row>
    <row r="27" spans="1:5" ht="31.5">
      <c r="A27" s="80" t="s">
        <v>102</v>
      </c>
      <c r="B27" s="12" t="s">
        <v>50</v>
      </c>
      <c r="C27" s="20">
        <v>4989.34</v>
      </c>
      <c r="D27" s="20">
        <v>5147.13</v>
      </c>
      <c r="E27" s="49">
        <f t="shared" si="0"/>
        <v>103.16254254069676</v>
      </c>
    </row>
    <row r="28" spans="1:5" ht="31.5">
      <c r="A28" s="86" t="s">
        <v>103</v>
      </c>
      <c r="B28" s="12" t="s">
        <v>50</v>
      </c>
      <c r="C28" s="20">
        <v>978.7</v>
      </c>
      <c r="D28" s="20">
        <v>1578.39</v>
      </c>
      <c r="E28" s="50">
        <f t="shared" si="0"/>
        <v>161.27413916419741</v>
      </c>
    </row>
    <row r="29" spans="1:5" ht="16.5" thickBot="1">
      <c r="A29" s="87"/>
      <c r="B29" s="19" t="s">
        <v>96</v>
      </c>
      <c r="C29" s="65">
        <f>SUM(C28/C27*100)</f>
        <v>19.615820930223236</v>
      </c>
      <c r="D29" s="65">
        <f>SUM(D28/D27*100)</f>
        <v>30.665438797932055</v>
      </c>
      <c r="E29" s="54">
        <f t="shared" si="0"/>
        <v>156.33013222854225</v>
      </c>
    </row>
    <row r="30" spans="1:5" ht="31.5">
      <c r="A30" s="14" t="s">
        <v>61</v>
      </c>
      <c r="B30" s="15" t="s">
        <v>3</v>
      </c>
      <c r="C30" s="15">
        <v>8136.09</v>
      </c>
      <c r="D30" s="48">
        <v>8497.9</v>
      </c>
      <c r="E30" s="48">
        <f t="shared" si="0"/>
        <v>104.44697637317186</v>
      </c>
    </row>
    <row r="31" spans="1:5" ht="32.25" thickBot="1">
      <c r="A31" s="81" t="s">
        <v>14</v>
      </c>
      <c r="B31" s="16"/>
      <c r="C31" s="16"/>
      <c r="D31" s="16"/>
      <c r="E31" s="54"/>
    </row>
    <row r="32" spans="1:5" ht="33" customHeight="1">
      <c r="A32" s="14" t="s">
        <v>62</v>
      </c>
      <c r="B32" s="15" t="s">
        <v>3</v>
      </c>
      <c r="C32" s="15">
        <v>47464.13</v>
      </c>
      <c r="D32" s="48">
        <v>41402.9</v>
      </c>
      <c r="E32" s="48">
        <f t="shared" si="0"/>
        <v>87.229872326744442</v>
      </c>
    </row>
    <row r="33" spans="1:5" ht="15.75" customHeight="1">
      <c r="A33" s="80" t="s">
        <v>15</v>
      </c>
      <c r="B33" s="20" t="s">
        <v>11</v>
      </c>
      <c r="C33" s="20">
        <v>7958</v>
      </c>
      <c r="D33" s="20">
        <v>7958</v>
      </c>
      <c r="E33" s="50">
        <f t="shared" si="0"/>
        <v>100</v>
      </c>
    </row>
    <row r="34" spans="1:5" ht="32.25" thickBot="1">
      <c r="A34" s="43" t="s">
        <v>63</v>
      </c>
      <c r="B34" s="17" t="s">
        <v>16</v>
      </c>
      <c r="C34" s="17">
        <v>145</v>
      </c>
      <c r="D34" s="17">
        <v>142</v>
      </c>
      <c r="E34" s="54">
        <f t="shared" si="0"/>
        <v>97.931034482758619</v>
      </c>
    </row>
    <row r="35" spans="1:5" ht="15.75">
      <c r="A35" s="14" t="s">
        <v>17</v>
      </c>
      <c r="B35" s="18" t="s">
        <v>3</v>
      </c>
      <c r="C35" s="18">
        <v>14216.86</v>
      </c>
      <c r="D35" s="18">
        <v>12414.38</v>
      </c>
      <c r="E35" s="48">
        <f t="shared" si="0"/>
        <v>87.321532321483076</v>
      </c>
    </row>
    <row r="36" spans="1:5" ht="16.5" thickBot="1">
      <c r="A36" s="81" t="s">
        <v>18</v>
      </c>
      <c r="B36" s="19" t="s">
        <v>19</v>
      </c>
      <c r="C36" s="55">
        <f>SUM(C35/C32*100)</f>
        <v>29.952850710631377</v>
      </c>
      <c r="D36" s="55">
        <f>SUM(D35/D32*100)</f>
        <v>29.98432476952097</v>
      </c>
      <c r="E36" s="54">
        <f>SUM(D36/C36*100)</f>
        <v>100.10507867579503</v>
      </c>
    </row>
    <row r="37" spans="1:5" ht="31.5" customHeight="1">
      <c r="A37" s="14" t="s">
        <v>64</v>
      </c>
      <c r="B37" s="15" t="s">
        <v>3</v>
      </c>
      <c r="C37" s="15" t="s">
        <v>20</v>
      </c>
      <c r="D37" s="15" t="s">
        <v>20</v>
      </c>
      <c r="E37" s="48"/>
    </row>
    <row r="38" spans="1:5" ht="30" customHeight="1">
      <c r="A38" s="80" t="s">
        <v>91</v>
      </c>
      <c r="B38" s="12" t="s">
        <v>50</v>
      </c>
      <c r="C38" s="20" t="s">
        <v>20</v>
      </c>
      <c r="D38" s="20" t="s">
        <v>20</v>
      </c>
      <c r="E38" s="50"/>
    </row>
    <row r="39" spans="1:5" ht="16.5" thickBot="1">
      <c r="A39" s="81" t="s">
        <v>21</v>
      </c>
      <c r="B39" s="19" t="s">
        <v>11</v>
      </c>
      <c r="C39" s="19"/>
      <c r="D39" s="19"/>
      <c r="E39" s="54"/>
    </row>
    <row r="40" spans="1:5" ht="46.5" customHeight="1">
      <c r="A40" s="14" t="s">
        <v>65</v>
      </c>
      <c r="B40" s="15" t="s">
        <v>3</v>
      </c>
      <c r="C40" s="15" t="s">
        <v>20</v>
      </c>
      <c r="D40" s="15" t="s">
        <v>20</v>
      </c>
      <c r="E40" s="48"/>
    </row>
    <row r="41" spans="1:5" ht="15.75" customHeight="1">
      <c r="A41" s="80" t="s">
        <v>22</v>
      </c>
      <c r="B41" s="12" t="s">
        <v>23</v>
      </c>
      <c r="C41" s="12" t="s">
        <v>20</v>
      </c>
      <c r="D41" s="12" t="s">
        <v>20</v>
      </c>
      <c r="E41" s="50"/>
    </row>
    <row r="42" spans="1:5" ht="16.5" thickBot="1">
      <c r="A42" s="81" t="s">
        <v>21</v>
      </c>
      <c r="B42" s="19" t="s">
        <v>11</v>
      </c>
      <c r="C42" s="19" t="s">
        <v>20</v>
      </c>
      <c r="D42" s="19" t="s">
        <v>20</v>
      </c>
      <c r="E42" s="54"/>
    </row>
    <row r="43" spans="1:5" ht="31.5">
      <c r="A43" s="13" t="s">
        <v>66</v>
      </c>
      <c r="B43" s="21" t="s">
        <v>3</v>
      </c>
      <c r="C43" s="21">
        <v>500.54</v>
      </c>
      <c r="D43" s="21">
        <v>2916.66</v>
      </c>
      <c r="E43" s="48"/>
    </row>
    <row r="44" spans="1:5" ht="31.5">
      <c r="A44" s="80" t="s">
        <v>24</v>
      </c>
      <c r="B44" s="12" t="s">
        <v>3</v>
      </c>
      <c r="C44" s="12"/>
      <c r="D44" s="12"/>
      <c r="E44" s="50"/>
    </row>
    <row r="45" spans="1:5" ht="31.5">
      <c r="A45" s="80" t="s">
        <v>67</v>
      </c>
      <c r="B45" s="20" t="s">
        <v>3</v>
      </c>
      <c r="C45" s="20"/>
      <c r="D45" s="20"/>
      <c r="E45" s="50"/>
    </row>
    <row r="46" spans="1:5" ht="31.5">
      <c r="A46" s="80" t="s">
        <v>68</v>
      </c>
      <c r="B46" s="20" t="s">
        <v>3</v>
      </c>
      <c r="C46" s="20"/>
      <c r="D46" s="20"/>
      <c r="E46" s="50"/>
    </row>
    <row r="47" spans="1:5" ht="31.5">
      <c r="A47" s="43" t="s">
        <v>69</v>
      </c>
      <c r="B47" s="17" t="s">
        <v>16</v>
      </c>
      <c r="C47" s="17"/>
      <c r="D47" s="17"/>
      <c r="E47" s="50"/>
    </row>
    <row r="48" spans="1:5" ht="30" customHeight="1" thickBot="1">
      <c r="A48" s="80" t="s">
        <v>70</v>
      </c>
      <c r="B48" s="20" t="s">
        <v>3</v>
      </c>
      <c r="C48" s="20"/>
      <c r="D48" s="20"/>
      <c r="E48" s="50"/>
    </row>
    <row r="49" spans="1:5" ht="15.75">
      <c r="A49" s="14" t="s">
        <v>25</v>
      </c>
      <c r="B49" s="18" t="s">
        <v>3</v>
      </c>
      <c r="C49" s="56">
        <f>SUM(C50:C70)</f>
        <v>5307.1600000000008</v>
      </c>
      <c r="D49" s="56">
        <f>SUM(D50:D70)</f>
        <v>2095.71</v>
      </c>
      <c r="E49" s="48">
        <f t="shared" si="0"/>
        <v>39.488351585405375</v>
      </c>
    </row>
    <row r="50" spans="1:5" ht="15.75">
      <c r="A50" s="80" t="s">
        <v>26</v>
      </c>
      <c r="B50" s="12" t="s">
        <v>3</v>
      </c>
      <c r="C50" s="12">
        <v>1193.47</v>
      </c>
      <c r="D50" s="12">
        <v>2004.55</v>
      </c>
      <c r="E50" s="50">
        <f t="shared" si="0"/>
        <v>167.95981465809783</v>
      </c>
    </row>
    <row r="51" spans="1:5" ht="31.5">
      <c r="A51" s="80" t="s">
        <v>71</v>
      </c>
      <c r="B51" s="12" t="s">
        <v>50</v>
      </c>
      <c r="C51" s="57"/>
      <c r="D51" s="57"/>
      <c r="E51" s="50"/>
    </row>
    <row r="52" spans="1:5" ht="15.75">
      <c r="A52" s="80" t="s">
        <v>27</v>
      </c>
      <c r="B52" s="12" t="s">
        <v>11</v>
      </c>
      <c r="C52" s="30"/>
      <c r="D52" s="30"/>
      <c r="E52" s="50"/>
    </row>
    <row r="53" spans="1:5" ht="15.75">
      <c r="A53" s="80" t="s">
        <v>28</v>
      </c>
      <c r="B53" s="12" t="s">
        <v>3</v>
      </c>
      <c r="C53" s="30"/>
      <c r="D53" s="30"/>
      <c r="E53" s="50"/>
    </row>
    <row r="54" spans="1:5" ht="31.5">
      <c r="A54" s="80" t="s">
        <v>72</v>
      </c>
      <c r="B54" s="12" t="s">
        <v>50</v>
      </c>
      <c r="C54" s="57"/>
      <c r="D54" s="57"/>
      <c r="E54" s="50"/>
    </row>
    <row r="55" spans="1:5" ht="15.75">
      <c r="A55" s="80" t="s">
        <v>29</v>
      </c>
      <c r="B55" s="12" t="s">
        <v>30</v>
      </c>
      <c r="C55" s="30"/>
      <c r="D55" s="30"/>
      <c r="E55" s="50"/>
    </row>
    <row r="56" spans="1:5" ht="15.75">
      <c r="A56" s="80" t="s">
        <v>31</v>
      </c>
      <c r="B56" s="12" t="s">
        <v>30</v>
      </c>
      <c r="C56" s="30"/>
      <c r="D56" s="30"/>
      <c r="E56" s="50"/>
    </row>
    <row r="57" spans="1:5" ht="15.75">
      <c r="A57" s="80" t="s">
        <v>27</v>
      </c>
      <c r="B57" s="12" t="s">
        <v>12</v>
      </c>
      <c r="C57" s="30"/>
      <c r="D57" s="30"/>
      <c r="E57" s="50"/>
    </row>
    <row r="58" spans="1:5" ht="15.75">
      <c r="A58" s="80" t="s">
        <v>29</v>
      </c>
      <c r="B58" s="12" t="s">
        <v>11</v>
      </c>
      <c r="C58" s="30"/>
      <c r="D58" s="30"/>
      <c r="E58" s="50"/>
    </row>
    <row r="59" spans="1:5" ht="15.75">
      <c r="A59" s="80" t="s">
        <v>31</v>
      </c>
      <c r="B59" s="12" t="s">
        <v>11</v>
      </c>
      <c r="C59" s="30"/>
      <c r="D59" s="30"/>
      <c r="E59" s="50"/>
    </row>
    <row r="60" spans="1:5" ht="15.75">
      <c r="A60" s="80" t="s">
        <v>28</v>
      </c>
      <c r="B60" s="12" t="s">
        <v>3</v>
      </c>
      <c r="C60" s="30"/>
      <c r="D60" s="30"/>
      <c r="E60" s="50"/>
    </row>
    <row r="61" spans="1:5" ht="15.75">
      <c r="A61" s="80" t="s">
        <v>29</v>
      </c>
      <c r="B61" s="12" t="s">
        <v>3</v>
      </c>
      <c r="C61" s="12"/>
      <c r="D61" s="12"/>
      <c r="E61" s="50"/>
    </row>
    <row r="62" spans="1:5" ht="15.75">
      <c r="A62" s="80" t="s">
        <v>31</v>
      </c>
      <c r="B62" s="12" t="s">
        <v>3</v>
      </c>
      <c r="C62" s="12"/>
      <c r="D62" s="12"/>
      <c r="E62" s="50"/>
    </row>
    <row r="63" spans="1:5" ht="15.75">
      <c r="A63" s="80" t="s">
        <v>32</v>
      </c>
      <c r="B63" s="12" t="s">
        <v>3</v>
      </c>
      <c r="C63" s="12"/>
      <c r="D63" s="12"/>
      <c r="E63" s="50"/>
    </row>
    <row r="64" spans="1:5" ht="15.75" customHeight="1">
      <c r="A64" s="80" t="s">
        <v>33</v>
      </c>
      <c r="B64" s="12" t="s">
        <v>3</v>
      </c>
      <c r="C64" s="12">
        <v>89.17</v>
      </c>
      <c r="D64" s="12">
        <v>91.16</v>
      </c>
      <c r="E64" s="50">
        <f t="shared" si="0"/>
        <v>102.23169227318604</v>
      </c>
    </row>
    <row r="65" spans="1:5" ht="15.75" customHeight="1">
      <c r="A65" s="80" t="s">
        <v>92</v>
      </c>
      <c r="B65" s="12" t="s">
        <v>3</v>
      </c>
      <c r="C65" s="12">
        <v>1842.79</v>
      </c>
      <c r="D65" s="12">
        <v>0</v>
      </c>
      <c r="E65" s="50"/>
    </row>
    <row r="66" spans="1:5" ht="31.5" customHeight="1">
      <c r="A66" s="80" t="s">
        <v>73</v>
      </c>
      <c r="B66" s="20" t="s">
        <v>3</v>
      </c>
      <c r="C66" s="20" t="s">
        <v>20</v>
      </c>
      <c r="D66" s="20" t="s">
        <v>20</v>
      </c>
      <c r="E66" s="50"/>
    </row>
    <row r="67" spans="1:5" ht="65.25" customHeight="1">
      <c r="A67" s="80" t="s">
        <v>75</v>
      </c>
      <c r="B67" s="20" t="s">
        <v>3</v>
      </c>
      <c r="C67" s="20"/>
      <c r="D67" s="20"/>
      <c r="E67" s="50"/>
    </row>
    <row r="68" spans="1:5" ht="30.75" customHeight="1">
      <c r="A68" s="43" t="s">
        <v>105</v>
      </c>
      <c r="B68" s="20" t="s">
        <v>3</v>
      </c>
      <c r="C68" s="17">
        <v>1785.8</v>
      </c>
      <c r="D68" s="17">
        <v>0</v>
      </c>
      <c r="E68" s="58"/>
    </row>
    <row r="69" spans="1:5" ht="31.5">
      <c r="A69" s="43" t="s">
        <v>74</v>
      </c>
      <c r="B69" s="17" t="s">
        <v>3</v>
      </c>
      <c r="C69" s="17"/>
      <c r="D69" s="17"/>
      <c r="E69" s="58"/>
    </row>
    <row r="70" spans="1:5" ht="16.5" thickBot="1">
      <c r="A70" s="81" t="s">
        <v>107</v>
      </c>
      <c r="B70" s="19" t="s">
        <v>42</v>
      </c>
      <c r="C70" s="19">
        <v>395.93</v>
      </c>
      <c r="D70" s="19">
        <v>0</v>
      </c>
      <c r="E70" s="54"/>
    </row>
    <row r="71" spans="1:5" ht="15.75">
      <c r="A71" s="14" t="s">
        <v>34</v>
      </c>
      <c r="B71" s="18" t="s">
        <v>3</v>
      </c>
      <c r="C71" s="56">
        <f>SUM(C72:C74)</f>
        <v>18719.61</v>
      </c>
      <c r="D71" s="56">
        <f>SUM(D72:D74)</f>
        <v>19424.309999999998</v>
      </c>
      <c r="E71" s="48">
        <f t="shared" si="0"/>
        <v>103.76450150403772</v>
      </c>
    </row>
    <row r="72" spans="1:5" ht="31.5">
      <c r="A72" s="80" t="s">
        <v>76</v>
      </c>
      <c r="B72" s="20" t="s">
        <v>3</v>
      </c>
      <c r="C72" s="20">
        <v>7195.35</v>
      </c>
      <c r="D72" s="50">
        <v>6605.9</v>
      </c>
      <c r="E72" s="50">
        <f t="shared" si="0"/>
        <v>91.80790371559408</v>
      </c>
    </row>
    <row r="73" spans="1:5" ht="15.75">
      <c r="A73" s="80" t="s">
        <v>35</v>
      </c>
      <c r="B73" s="12" t="s">
        <v>3</v>
      </c>
      <c r="C73" s="12">
        <v>2163.63</v>
      </c>
      <c r="D73" s="12">
        <v>1987.51</v>
      </c>
      <c r="E73" s="50">
        <f t="shared" si="0"/>
        <v>91.859976058753119</v>
      </c>
    </row>
    <row r="74" spans="1:5" ht="15.75">
      <c r="A74" s="80" t="s">
        <v>104</v>
      </c>
      <c r="B74" s="12"/>
      <c r="C74" s="12">
        <v>9360.6299999999992</v>
      </c>
      <c r="D74" s="49">
        <v>10830.9</v>
      </c>
      <c r="E74" s="50">
        <f t="shared" si="0"/>
        <v>115.70695562157675</v>
      </c>
    </row>
    <row r="75" spans="1:5" ht="31.5">
      <c r="A75" s="80" t="s">
        <v>77</v>
      </c>
      <c r="B75" s="20" t="s">
        <v>16</v>
      </c>
      <c r="C75" s="20">
        <v>13</v>
      </c>
      <c r="D75" s="20">
        <v>13</v>
      </c>
      <c r="E75" s="50">
        <f t="shared" si="0"/>
        <v>100</v>
      </c>
    </row>
    <row r="76" spans="1:5" ht="15.75">
      <c r="A76" s="80" t="s">
        <v>36</v>
      </c>
      <c r="B76" s="12" t="s">
        <v>3</v>
      </c>
      <c r="C76" s="12"/>
      <c r="D76" s="12"/>
      <c r="E76" s="50"/>
    </row>
    <row r="77" spans="1:5" ht="48" customHeight="1">
      <c r="A77" s="80" t="s">
        <v>78</v>
      </c>
      <c r="B77" s="20" t="s">
        <v>9</v>
      </c>
      <c r="C77" s="51"/>
      <c r="D77" s="20"/>
      <c r="E77" s="50"/>
    </row>
    <row r="78" spans="1:5" ht="48" customHeight="1" thickBot="1">
      <c r="A78" s="43" t="s">
        <v>79</v>
      </c>
      <c r="B78" s="17" t="s">
        <v>11</v>
      </c>
      <c r="C78" s="17"/>
      <c r="D78" s="17"/>
      <c r="E78" s="54"/>
    </row>
    <row r="79" spans="1:5" ht="15.75" customHeight="1" thickBot="1">
      <c r="A79" s="23" t="s">
        <v>37</v>
      </c>
      <c r="B79" s="24" t="s">
        <v>5</v>
      </c>
      <c r="C79" s="25" t="s">
        <v>20</v>
      </c>
      <c r="D79" s="25" t="s">
        <v>20</v>
      </c>
      <c r="E79" s="45"/>
    </row>
    <row r="80" spans="1:5" ht="31.5">
      <c r="A80" s="14" t="s">
        <v>80</v>
      </c>
      <c r="B80" s="15" t="s">
        <v>3</v>
      </c>
      <c r="C80" s="47">
        <f>SUM(C81:C83)</f>
        <v>9920.44</v>
      </c>
      <c r="D80" s="47">
        <f>SUM(D81:D83)</f>
        <v>12499.65</v>
      </c>
      <c r="E80" s="48">
        <f>SUM(D80/C80*100)</f>
        <v>125.99894762732298</v>
      </c>
    </row>
    <row r="81" spans="1:5" ht="47.25">
      <c r="A81" s="80" t="s">
        <v>81</v>
      </c>
      <c r="B81" s="20" t="s">
        <v>3</v>
      </c>
      <c r="C81" s="20">
        <v>7018.27</v>
      </c>
      <c r="D81" s="20">
        <v>7909.14</v>
      </c>
      <c r="E81" s="50">
        <f t="shared" ref="E81:E102" si="2">SUM(D81/C81*100)</f>
        <v>112.69358403139236</v>
      </c>
    </row>
    <row r="82" spans="1:5" ht="15.75">
      <c r="A82" s="80" t="s">
        <v>39</v>
      </c>
      <c r="B82" s="12" t="s">
        <v>3</v>
      </c>
      <c r="C82" s="12">
        <v>1963.92</v>
      </c>
      <c r="D82" s="12">
        <v>2363.94</v>
      </c>
      <c r="E82" s="50">
        <f t="shared" si="2"/>
        <v>120.36844677990956</v>
      </c>
    </row>
    <row r="83" spans="1:5" ht="15.75">
      <c r="A83" s="43" t="s">
        <v>104</v>
      </c>
      <c r="B83" s="12" t="s">
        <v>3</v>
      </c>
      <c r="C83" s="33">
        <v>938.25</v>
      </c>
      <c r="D83" s="33">
        <v>2226.5700000000002</v>
      </c>
      <c r="E83" s="50">
        <f t="shared" si="2"/>
        <v>237.3109512390088</v>
      </c>
    </row>
    <row r="84" spans="1:5" ht="48" thickBot="1">
      <c r="A84" s="43" t="s">
        <v>82</v>
      </c>
      <c r="B84" s="17" t="s">
        <v>16</v>
      </c>
      <c r="C84" s="17">
        <v>13</v>
      </c>
      <c r="D84" s="17">
        <v>13</v>
      </c>
      <c r="E84" s="54">
        <f t="shared" si="2"/>
        <v>100</v>
      </c>
    </row>
    <row r="85" spans="1:5" ht="16.5" thickBot="1">
      <c r="A85" s="26" t="s">
        <v>40</v>
      </c>
      <c r="B85" s="24" t="s">
        <v>3</v>
      </c>
      <c r="C85" s="73">
        <f>SUM(C9+C10+C30+C32+C35+C43+C49+C71+C80)</f>
        <v>120491.21</v>
      </c>
      <c r="D85" s="73">
        <f>SUM(D9+D10+D30+D32+D35+D43+D49+D71+D80)</f>
        <v>118581.62000000001</v>
      </c>
      <c r="E85" s="45">
        <f t="shared" si="2"/>
        <v>98.415162400643169</v>
      </c>
    </row>
    <row r="86" spans="1:5" ht="31.5" customHeight="1" thickBot="1">
      <c r="A86" s="27" t="s">
        <v>41</v>
      </c>
      <c r="B86" s="28" t="s">
        <v>42</v>
      </c>
      <c r="C86" s="28" t="s">
        <v>20</v>
      </c>
      <c r="D86" s="28" t="s">
        <v>20</v>
      </c>
      <c r="E86" s="45"/>
    </row>
    <row r="87" spans="1:5" ht="16.5" thickBot="1">
      <c r="A87" s="27" t="s">
        <v>43</v>
      </c>
      <c r="B87" s="28" t="s">
        <v>3</v>
      </c>
      <c r="C87" s="66">
        <f>SUM(C85)</f>
        <v>120491.21</v>
      </c>
      <c r="D87" s="66">
        <f>SUM(D85)</f>
        <v>118581.62000000001</v>
      </c>
      <c r="E87" s="45">
        <f t="shared" si="2"/>
        <v>98.415162400643169</v>
      </c>
    </row>
    <row r="88" spans="1:5" ht="15.75">
      <c r="A88" s="14" t="s">
        <v>44</v>
      </c>
      <c r="B88" s="18" t="s">
        <v>42</v>
      </c>
      <c r="C88" s="18">
        <v>6007.36</v>
      </c>
      <c r="D88" s="18">
        <v>-2304.2800000000002</v>
      </c>
      <c r="E88" s="48">
        <f t="shared" si="2"/>
        <v>-38.357614659351199</v>
      </c>
    </row>
    <row r="89" spans="1:5" ht="16.5" thickBot="1">
      <c r="A89" s="81" t="s">
        <v>45</v>
      </c>
      <c r="B89" s="19" t="s">
        <v>11</v>
      </c>
      <c r="C89" s="19"/>
      <c r="D89" s="19"/>
      <c r="E89" s="54"/>
    </row>
    <row r="90" spans="1:5" ht="16.5" thickBot="1">
      <c r="A90" s="44" t="s">
        <v>46</v>
      </c>
      <c r="B90" s="29" t="s">
        <v>19</v>
      </c>
      <c r="C90" s="60">
        <f>SUM(C88/C87*100)</f>
        <v>4.9857246848131069</v>
      </c>
      <c r="D90" s="60"/>
      <c r="E90" s="45">
        <f t="shared" si="2"/>
        <v>0</v>
      </c>
    </row>
    <row r="91" spans="1:5" ht="31.5">
      <c r="A91" s="14" t="s">
        <v>83</v>
      </c>
      <c r="B91" s="15" t="s">
        <v>3</v>
      </c>
      <c r="C91" s="46">
        <f>SUM(C87+C88)</f>
        <v>126498.57</v>
      </c>
      <c r="D91" s="46">
        <f>SUM(D87+D88)</f>
        <v>116277.34000000001</v>
      </c>
      <c r="E91" s="48">
        <f t="shared" si="2"/>
        <v>91.919884944153921</v>
      </c>
    </row>
    <row r="92" spans="1:5" ht="30" customHeight="1">
      <c r="A92" s="22" t="s">
        <v>47</v>
      </c>
      <c r="B92" s="30" t="s">
        <v>42</v>
      </c>
      <c r="C92" s="30" t="s">
        <v>20</v>
      </c>
      <c r="D92" s="30" t="s">
        <v>20</v>
      </c>
      <c r="E92" s="50"/>
    </row>
    <row r="93" spans="1:5" ht="48" thickBot="1">
      <c r="A93" s="31" t="s">
        <v>48</v>
      </c>
      <c r="B93" s="32" t="s">
        <v>42</v>
      </c>
      <c r="C93" s="67">
        <f>SUM(C91)</f>
        <v>126498.57</v>
      </c>
      <c r="D93" s="67">
        <f>SUM(D91)</f>
        <v>116277.34000000001</v>
      </c>
      <c r="E93" s="54">
        <f t="shared" si="2"/>
        <v>91.919884944153921</v>
      </c>
    </row>
    <row r="94" spans="1:5" ht="31.5">
      <c r="A94" s="14" t="s">
        <v>84</v>
      </c>
      <c r="B94" s="18" t="s">
        <v>49</v>
      </c>
      <c r="C94" s="47">
        <f>SUM(C95:C98)</f>
        <v>4010.64</v>
      </c>
      <c r="D94" s="47">
        <f>SUM(D95:D98)</f>
        <v>3568.7400000000002</v>
      </c>
      <c r="E94" s="48">
        <f t="shared" si="2"/>
        <v>88.981808389683451</v>
      </c>
    </row>
    <row r="95" spans="1:5" ht="31.5">
      <c r="A95" s="80" t="s">
        <v>85</v>
      </c>
      <c r="B95" s="12" t="s">
        <v>50</v>
      </c>
      <c r="C95" s="20">
        <v>2428.56</v>
      </c>
      <c r="D95" s="20">
        <v>2311.15</v>
      </c>
      <c r="E95" s="50">
        <f t="shared" si="2"/>
        <v>95.165447837401601</v>
      </c>
    </row>
    <row r="96" spans="1:5" ht="15.75" customHeight="1">
      <c r="A96" s="80" t="s">
        <v>97</v>
      </c>
      <c r="B96" s="12" t="s">
        <v>50</v>
      </c>
      <c r="C96" s="20">
        <v>21.42</v>
      </c>
      <c r="D96" s="20">
        <v>2.4</v>
      </c>
      <c r="E96" s="50">
        <f t="shared" si="2"/>
        <v>11.204481792717086</v>
      </c>
    </row>
    <row r="97" spans="1:5" ht="31.5">
      <c r="A97" s="80" t="s">
        <v>86</v>
      </c>
      <c r="B97" s="12" t="s">
        <v>50</v>
      </c>
      <c r="C97" s="20">
        <v>1016.68</v>
      </c>
      <c r="D97" s="20">
        <v>914.56</v>
      </c>
      <c r="E97" s="50">
        <f t="shared" si="2"/>
        <v>89.955541566667975</v>
      </c>
    </row>
    <row r="98" spans="1:5" ht="31.5">
      <c r="A98" s="80" t="s">
        <v>98</v>
      </c>
      <c r="B98" s="12" t="s">
        <v>50</v>
      </c>
      <c r="C98" s="68">
        <f>SUM(C99:C100)</f>
        <v>543.98</v>
      </c>
      <c r="D98" s="68">
        <f>SUM(D99:D100)</f>
        <v>340.63</v>
      </c>
      <c r="E98" s="50">
        <f t="shared" si="2"/>
        <v>62.618110959961761</v>
      </c>
    </row>
    <row r="99" spans="1:5" ht="15.75" customHeight="1">
      <c r="A99" s="38" t="s">
        <v>99</v>
      </c>
      <c r="B99" s="12" t="s">
        <v>50</v>
      </c>
      <c r="C99" s="39">
        <v>494.28</v>
      </c>
      <c r="D99" s="39">
        <v>319.64</v>
      </c>
      <c r="E99" s="50">
        <f t="shared" si="2"/>
        <v>64.66779962774136</v>
      </c>
    </row>
    <row r="100" spans="1:5" ht="15.75" customHeight="1" thickBot="1">
      <c r="A100" s="74" t="s">
        <v>100</v>
      </c>
      <c r="B100" s="33" t="s">
        <v>50</v>
      </c>
      <c r="C100" s="75">
        <v>49.7</v>
      </c>
      <c r="D100" s="40">
        <v>20.99</v>
      </c>
      <c r="E100" s="54">
        <f t="shared" si="2"/>
        <v>42.233400402414482</v>
      </c>
    </row>
    <row r="101" spans="1:5" ht="32.25" thickBot="1">
      <c r="A101" s="26" t="s">
        <v>51</v>
      </c>
      <c r="B101" s="24" t="s">
        <v>11</v>
      </c>
      <c r="C101" s="59">
        <f>SUM(C87/C94)</f>
        <v>30.042888416811284</v>
      </c>
      <c r="D101" s="69">
        <f>SUM(D87/D94)</f>
        <v>33.227867538683121</v>
      </c>
      <c r="E101" s="45">
        <f t="shared" si="2"/>
        <v>110.60144110540848</v>
      </c>
    </row>
    <row r="102" spans="1:5" ht="46.5" customHeight="1" thickBot="1">
      <c r="A102" s="44" t="s">
        <v>87</v>
      </c>
      <c r="B102" s="34" t="s">
        <v>11</v>
      </c>
      <c r="C102" s="61">
        <f>SUM(C93/C94)</f>
        <v>31.540744120639104</v>
      </c>
      <c r="D102" s="62">
        <f>SUM(D93/D94)</f>
        <v>32.582183067413148</v>
      </c>
      <c r="E102" s="63">
        <f t="shared" si="2"/>
        <v>103.30188451734266</v>
      </c>
    </row>
    <row r="103" spans="1:5">
      <c r="A103" s="37"/>
      <c r="B103" s="37"/>
      <c r="C103" s="37"/>
      <c r="D103" s="37"/>
      <c r="E103" s="37"/>
    </row>
    <row r="104" spans="1:5" ht="15.75">
      <c r="A104" s="7" t="s">
        <v>119</v>
      </c>
      <c r="B104" s="8"/>
      <c r="C104" s="8"/>
      <c r="D104" s="8"/>
      <c r="E104" s="8" t="s">
        <v>109</v>
      </c>
    </row>
    <row r="105" spans="1:5" ht="15.75">
      <c r="A105" s="9"/>
      <c r="B105" s="8"/>
      <c r="C105" s="8"/>
      <c r="D105" s="8"/>
      <c r="E105" s="8"/>
    </row>
    <row r="106" spans="1:5" ht="15.75">
      <c r="A106" s="7" t="s">
        <v>135</v>
      </c>
      <c r="B106" s="8"/>
      <c r="C106" s="8"/>
      <c r="D106" s="8"/>
      <c r="E106" s="8" t="s">
        <v>111</v>
      </c>
    </row>
    <row r="107" spans="1:5" ht="15.75">
      <c r="A107" s="6"/>
      <c r="B107" s="4"/>
      <c r="C107" s="8"/>
      <c r="D107" s="8"/>
      <c r="E107" s="8"/>
    </row>
  </sheetData>
  <mergeCells count="9">
    <mergeCell ref="A28:A29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copies="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E98"/>
  <sheetViews>
    <sheetView workbookViewId="0">
      <selection activeCell="D11" sqref="D11:D14"/>
    </sheetView>
  </sheetViews>
  <sheetFormatPr defaultRowHeight="15"/>
  <cols>
    <col min="1" max="1" width="30" customWidth="1"/>
    <col min="2" max="2" width="12.28515625" customWidth="1"/>
    <col min="3" max="5" width="17.7109375" customWidth="1"/>
  </cols>
  <sheetData>
    <row r="1" spans="1:5" ht="15.75">
      <c r="A1" s="88" t="s">
        <v>52</v>
      </c>
      <c r="B1" s="88"/>
      <c r="C1" s="88"/>
      <c r="D1" s="88"/>
      <c r="E1" s="88"/>
    </row>
    <row r="2" spans="1:5" ht="15.75">
      <c r="A2" s="88" t="s">
        <v>90</v>
      </c>
      <c r="B2" s="88"/>
      <c r="C2" s="88"/>
      <c r="D2" s="88"/>
      <c r="E2" s="88"/>
    </row>
    <row r="3" spans="1:5" ht="15.75">
      <c r="A3" s="88" t="s">
        <v>53</v>
      </c>
      <c r="B3" s="88"/>
      <c r="C3" s="88"/>
      <c r="D3" s="88"/>
      <c r="E3" s="88"/>
    </row>
    <row r="4" spans="1:5" ht="15.75">
      <c r="A4" s="88" t="s">
        <v>124</v>
      </c>
      <c r="B4" s="88"/>
      <c r="C4" s="88"/>
      <c r="D4" s="88"/>
      <c r="E4" s="88"/>
    </row>
    <row r="5" spans="1:5" ht="15.75" thickBot="1">
      <c r="A5" s="3"/>
      <c r="B5" s="4"/>
      <c r="C5" s="4"/>
      <c r="D5" s="4"/>
      <c r="E5" s="4"/>
    </row>
    <row r="6" spans="1:5" ht="32.25" thickBot="1">
      <c r="A6" s="89" t="s">
        <v>0</v>
      </c>
      <c r="B6" s="89" t="s">
        <v>55</v>
      </c>
      <c r="C6" s="10" t="s">
        <v>1</v>
      </c>
      <c r="D6" s="91" t="s">
        <v>129</v>
      </c>
      <c r="E6" s="91" t="s">
        <v>56</v>
      </c>
    </row>
    <row r="7" spans="1:5" ht="32.25" thickBot="1">
      <c r="A7" s="89"/>
      <c r="B7" s="90"/>
      <c r="C7" s="11" t="s">
        <v>128</v>
      </c>
      <c r="D7" s="92"/>
      <c r="E7" s="92"/>
    </row>
    <row r="8" spans="1:5" ht="16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</row>
    <row r="9" spans="1:5" ht="16.5" thickBot="1">
      <c r="A9" s="44" t="s">
        <v>2</v>
      </c>
      <c r="B9" s="29" t="s">
        <v>3</v>
      </c>
      <c r="C9" s="29">
        <v>172.32</v>
      </c>
      <c r="D9" s="29">
        <v>443.17</v>
      </c>
      <c r="E9" s="45">
        <f>SUM(D9/C9*100)</f>
        <v>257.17850510677806</v>
      </c>
    </row>
    <row r="10" spans="1:5" ht="32.25" customHeight="1">
      <c r="A10" s="14" t="s">
        <v>57</v>
      </c>
      <c r="B10" s="15" t="s">
        <v>3</v>
      </c>
      <c r="C10" s="46">
        <f>SUM(C11:C14)</f>
        <v>5596.61</v>
      </c>
      <c r="D10" s="46">
        <f>SUM(D11:D14)</f>
        <v>7248.5924227799997</v>
      </c>
      <c r="E10" s="48">
        <f t="shared" ref="E10:E76" si="0">SUM(D10/C10*100)</f>
        <v>129.51755478369941</v>
      </c>
    </row>
    <row r="11" spans="1:5" ht="15.75">
      <c r="A11" s="80" t="s">
        <v>4</v>
      </c>
      <c r="B11" s="12" t="s">
        <v>5</v>
      </c>
      <c r="C11" s="49">
        <v>26.32</v>
      </c>
      <c r="D11" s="49">
        <f>19.4+(D16*2.202658)+0.03</f>
        <v>36.2803337</v>
      </c>
      <c r="E11" s="50">
        <f t="shared" si="0"/>
        <v>137.84321314589664</v>
      </c>
    </row>
    <row r="12" spans="1:5" ht="15.75">
      <c r="A12" s="80" t="s">
        <v>6</v>
      </c>
      <c r="B12" s="12" t="s">
        <v>5</v>
      </c>
      <c r="C12" s="49">
        <v>4411.55</v>
      </c>
      <c r="D12" s="49">
        <f>3259.5+(D17*2.202658)+0.03</f>
        <v>6195.6290608400004</v>
      </c>
      <c r="E12" s="50">
        <f t="shared" si="0"/>
        <v>140.44109351225759</v>
      </c>
    </row>
    <row r="13" spans="1:5" ht="15.75">
      <c r="A13" s="80" t="s">
        <v>7</v>
      </c>
      <c r="B13" s="12" t="s">
        <v>5</v>
      </c>
      <c r="C13" s="49">
        <v>1158.74</v>
      </c>
      <c r="D13" s="49">
        <f>494.3+(D18*2.202658)+0.03</f>
        <v>931.07302823999999</v>
      </c>
      <c r="E13" s="50">
        <f t="shared" si="0"/>
        <v>80.352195336313585</v>
      </c>
    </row>
    <row r="14" spans="1:5" ht="15.75">
      <c r="A14" s="80" t="s">
        <v>8</v>
      </c>
      <c r="B14" s="12" t="s">
        <v>5</v>
      </c>
      <c r="C14" s="12"/>
      <c r="D14" s="12">
        <v>85.61</v>
      </c>
      <c r="E14" s="50"/>
    </row>
    <row r="15" spans="1:5" ht="48" customHeight="1">
      <c r="A15" s="80" t="s">
        <v>58</v>
      </c>
      <c r="B15" s="20" t="s">
        <v>9</v>
      </c>
      <c r="C15" s="51">
        <f>SUM(C16:C19)</f>
        <v>1298.3</v>
      </c>
      <c r="D15" s="51">
        <f>SUM(D16:D19)</f>
        <v>1538.91</v>
      </c>
      <c r="E15" s="50">
        <f t="shared" si="0"/>
        <v>118.53269660325041</v>
      </c>
    </row>
    <row r="16" spans="1:5" ht="18" customHeight="1">
      <c r="A16" s="80" t="s">
        <v>4</v>
      </c>
      <c r="B16" s="12" t="s">
        <v>10</v>
      </c>
      <c r="C16" s="12">
        <v>4.1399999999999997</v>
      </c>
      <c r="D16" s="12">
        <v>7.65</v>
      </c>
      <c r="E16" s="50">
        <f t="shared" si="0"/>
        <v>184.78260869565219</v>
      </c>
    </row>
    <row r="17" spans="1:5" ht="19.5" customHeight="1">
      <c r="A17" s="80" t="s">
        <v>6</v>
      </c>
      <c r="B17" s="12" t="s">
        <v>10</v>
      </c>
      <c r="C17" s="12">
        <v>1081.8599999999999</v>
      </c>
      <c r="D17" s="12">
        <v>1332.98</v>
      </c>
      <c r="E17" s="50">
        <f t="shared" si="0"/>
        <v>123.21187584345481</v>
      </c>
    </row>
    <row r="18" spans="1:5" ht="15.75" customHeight="1">
      <c r="A18" s="80" t="s">
        <v>7</v>
      </c>
      <c r="B18" s="12" t="s">
        <v>10</v>
      </c>
      <c r="C18" s="12">
        <v>212.3</v>
      </c>
      <c r="D18" s="12">
        <v>198.28</v>
      </c>
      <c r="E18" s="50">
        <f t="shared" si="0"/>
        <v>93.396137541215253</v>
      </c>
    </row>
    <row r="19" spans="1:5" ht="19.5" customHeight="1">
      <c r="A19" s="80" t="s">
        <v>8</v>
      </c>
      <c r="B19" s="12" t="s">
        <v>10</v>
      </c>
      <c r="C19" s="12"/>
      <c r="D19" s="12"/>
      <c r="E19" s="50"/>
    </row>
    <row r="20" spans="1:5" ht="45.75" customHeight="1">
      <c r="A20" s="80" t="s">
        <v>59</v>
      </c>
      <c r="B20" s="20" t="s">
        <v>11</v>
      </c>
      <c r="C20" s="52">
        <f>SUM(C10/C15)</f>
        <v>4.3107217130093201</v>
      </c>
      <c r="D20" s="52">
        <f>SUM(D10/D15)</f>
        <v>4.7102120479950091</v>
      </c>
      <c r="E20" s="50">
        <f t="shared" si="0"/>
        <v>109.26736545715924</v>
      </c>
    </row>
    <row r="21" spans="1:5" ht="15.75">
      <c r="A21" s="80" t="s">
        <v>4</v>
      </c>
      <c r="B21" s="12" t="s">
        <v>12</v>
      </c>
      <c r="C21" s="52">
        <f>SUM(C11/C16)</f>
        <v>6.3574879227053147</v>
      </c>
      <c r="D21" s="52">
        <f>SUM(D11/D16)</f>
        <v>4.7425272810457511</v>
      </c>
      <c r="E21" s="50">
        <f t="shared" si="0"/>
        <v>74.597503584838179</v>
      </c>
    </row>
    <row r="22" spans="1:5" ht="15.75">
      <c r="A22" s="80" t="s">
        <v>6</v>
      </c>
      <c r="B22" s="12" t="s">
        <v>12</v>
      </c>
      <c r="C22" s="52">
        <f t="shared" ref="C22:C23" si="1">SUM(C12/C17)</f>
        <v>4.0777457341985102</v>
      </c>
      <c r="D22" s="52">
        <f>SUM(D12/D17)</f>
        <v>4.6479535033083765</v>
      </c>
      <c r="E22" s="50">
        <f t="shared" si="0"/>
        <v>113.98340667314663</v>
      </c>
    </row>
    <row r="23" spans="1:5" ht="15.75">
      <c r="A23" s="80" t="s">
        <v>7</v>
      </c>
      <c r="B23" s="12" t="s">
        <v>12</v>
      </c>
      <c r="C23" s="52">
        <f t="shared" si="1"/>
        <v>5.4580310880829011</v>
      </c>
      <c r="D23" s="52">
        <f>SUM(D13/D18)</f>
        <v>4.695748578979221</v>
      </c>
      <c r="E23" s="50">
        <f t="shared" si="0"/>
        <v>86.033745561324253</v>
      </c>
    </row>
    <row r="24" spans="1:5" ht="15.75">
      <c r="A24" s="80" t="s">
        <v>8</v>
      </c>
      <c r="B24" s="12" t="s">
        <v>12</v>
      </c>
      <c r="C24" s="12"/>
      <c r="D24" s="12"/>
      <c r="E24" s="50"/>
    </row>
    <row r="25" spans="1:5" ht="32.25" customHeight="1" thickBot="1">
      <c r="A25" s="43" t="s">
        <v>60</v>
      </c>
      <c r="B25" s="17" t="s">
        <v>13</v>
      </c>
      <c r="C25" s="53">
        <f>SUM(C15/C26)</f>
        <v>0.40321879348042133</v>
      </c>
      <c r="D25" s="53">
        <f>SUM(D15/D26)</f>
        <v>0.46936304411477653</v>
      </c>
      <c r="E25" s="54">
        <f t="shared" si="0"/>
        <v>116.4040594594872</v>
      </c>
    </row>
    <row r="26" spans="1:5" ht="15.75" customHeight="1" thickBot="1">
      <c r="A26" s="26" t="s">
        <v>89</v>
      </c>
      <c r="B26" s="24" t="s">
        <v>50</v>
      </c>
      <c r="C26" s="34">
        <v>3219.84</v>
      </c>
      <c r="D26" s="34">
        <v>3278.72</v>
      </c>
      <c r="E26" s="45">
        <f t="shared" si="0"/>
        <v>101.82866229377856</v>
      </c>
    </row>
    <row r="27" spans="1:5" ht="30" customHeight="1">
      <c r="A27" s="14" t="s">
        <v>61</v>
      </c>
      <c r="B27" s="15" t="s">
        <v>3</v>
      </c>
      <c r="C27" s="15">
        <v>3616.58</v>
      </c>
      <c r="D27" s="15">
        <v>3759.56</v>
      </c>
      <c r="E27" s="48">
        <f t="shared" si="0"/>
        <v>103.95345879256092</v>
      </c>
    </row>
    <row r="28" spans="1:5" ht="30.75" customHeight="1" thickBot="1">
      <c r="A28" s="81" t="s">
        <v>14</v>
      </c>
      <c r="B28" s="16"/>
      <c r="C28" s="16"/>
      <c r="D28" s="16"/>
      <c r="E28" s="54"/>
    </row>
    <row r="29" spans="1:5" ht="36" customHeight="1">
      <c r="A29" s="14" t="s">
        <v>62</v>
      </c>
      <c r="B29" s="15" t="s">
        <v>3</v>
      </c>
      <c r="C29" s="15">
        <v>23913.41</v>
      </c>
      <c r="D29" s="15">
        <v>22603.96</v>
      </c>
      <c r="E29" s="48">
        <f t="shared" si="0"/>
        <v>94.524202110865829</v>
      </c>
    </row>
    <row r="30" spans="1:5" ht="15.75" customHeight="1">
      <c r="A30" s="80" t="s">
        <v>15</v>
      </c>
      <c r="B30" s="20" t="s">
        <v>11</v>
      </c>
      <c r="C30" s="20">
        <v>7958</v>
      </c>
      <c r="D30" s="20">
        <v>7958</v>
      </c>
      <c r="E30" s="50">
        <f t="shared" si="0"/>
        <v>100</v>
      </c>
    </row>
    <row r="31" spans="1:5" ht="30" customHeight="1" thickBot="1">
      <c r="A31" s="43" t="s">
        <v>63</v>
      </c>
      <c r="B31" s="17" t="s">
        <v>16</v>
      </c>
      <c r="C31" s="17">
        <v>92</v>
      </c>
      <c r="D31" s="17">
        <v>92</v>
      </c>
      <c r="E31" s="54">
        <f t="shared" si="0"/>
        <v>100</v>
      </c>
    </row>
    <row r="32" spans="1:5" ht="19.5" customHeight="1">
      <c r="A32" s="14" t="s">
        <v>17</v>
      </c>
      <c r="B32" s="18" t="s">
        <v>3</v>
      </c>
      <c r="C32" s="18">
        <v>7178.34</v>
      </c>
      <c r="D32" s="18">
        <v>6833.39</v>
      </c>
      <c r="E32" s="48">
        <f t="shared" si="0"/>
        <v>95.194571446880488</v>
      </c>
    </row>
    <row r="33" spans="1:5" ht="20.25" customHeight="1" thickBot="1">
      <c r="A33" s="81" t="s">
        <v>18</v>
      </c>
      <c r="B33" s="19" t="s">
        <v>19</v>
      </c>
      <c r="C33" s="55">
        <f>SUM(C32/C29*100)</f>
        <v>30.018052632393289</v>
      </c>
      <c r="D33" s="55">
        <f>SUM(D32/D29*100)</f>
        <v>30.230941834970508</v>
      </c>
      <c r="E33" s="54">
        <f t="shared" si="0"/>
        <v>100.70920390867555</v>
      </c>
    </row>
    <row r="34" spans="1:5" ht="33" customHeight="1">
      <c r="A34" s="14" t="s">
        <v>64</v>
      </c>
      <c r="B34" s="15" t="s">
        <v>3</v>
      </c>
      <c r="C34" s="15" t="s">
        <v>20</v>
      </c>
      <c r="D34" s="15" t="s">
        <v>20</v>
      </c>
      <c r="E34" s="48"/>
    </row>
    <row r="35" spans="1:5" ht="33" customHeight="1" thickBot="1">
      <c r="A35" s="80" t="s">
        <v>91</v>
      </c>
      <c r="B35" s="12" t="s">
        <v>50</v>
      </c>
      <c r="C35" s="20" t="s">
        <v>20</v>
      </c>
      <c r="D35" s="20" t="s">
        <v>20</v>
      </c>
      <c r="E35" s="54"/>
    </row>
    <row r="36" spans="1:5" ht="47.25" customHeight="1">
      <c r="A36" s="14" t="s">
        <v>65</v>
      </c>
      <c r="B36" s="15" t="s">
        <v>3</v>
      </c>
      <c r="C36" s="15" t="s">
        <v>20</v>
      </c>
      <c r="D36" s="15" t="s">
        <v>20</v>
      </c>
      <c r="E36" s="48"/>
    </row>
    <row r="37" spans="1:5" ht="15.75" customHeight="1">
      <c r="A37" s="80" t="s">
        <v>22</v>
      </c>
      <c r="B37" s="12" t="s">
        <v>23</v>
      </c>
      <c r="C37" s="12" t="s">
        <v>20</v>
      </c>
      <c r="D37" s="12" t="s">
        <v>20</v>
      </c>
      <c r="E37" s="50"/>
    </row>
    <row r="38" spans="1:5" ht="20.25" customHeight="1" thickBot="1">
      <c r="A38" s="81" t="s">
        <v>21</v>
      </c>
      <c r="B38" s="19" t="s">
        <v>11</v>
      </c>
      <c r="C38" s="19" t="s">
        <v>20</v>
      </c>
      <c r="D38" s="19" t="s">
        <v>20</v>
      </c>
      <c r="E38" s="54"/>
    </row>
    <row r="39" spans="1:5" ht="33" customHeight="1">
      <c r="A39" s="14" t="s">
        <v>66</v>
      </c>
      <c r="B39" s="15" t="s">
        <v>3</v>
      </c>
      <c r="C39" s="15">
        <v>239.2</v>
      </c>
      <c r="D39" s="15">
        <v>1105.21</v>
      </c>
      <c r="E39" s="48">
        <f t="shared" si="0"/>
        <v>462.04431438127091</v>
      </c>
    </row>
    <row r="40" spans="1:5" ht="32.25" customHeight="1">
      <c r="A40" s="80" t="s">
        <v>24</v>
      </c>
      <c r="B40" s="12" t="s">
        <v>3</v>
      </c>
      <c r="C40" s="12"/>
      <c r="D40" s="12"/>
      <c r="E40" s="76"/>
    </row>
    <row r="41" spans="1:5" ht="32.25" customHeight="1">
      <c r="A41" s="80" t="s">
        <v>67</v>
      </c>
      <c r="B41" s="20" t="s">
        <v>3</v>
      </c>
      <c r="C41" s="20"/>
      <c r="D41" s="20"/>
      <c r="E41" s="50"/>
    </row>
    <row r="42" spans="1:5" ht="31.5" customHeight="1">
      <c r="A42" s="80" t="s">
        <v>68</v>
      </c>
      <c r="B42" s="20" t="s">
        <v>3</v>
      </c>
      <c r="C42" s="20"/>
      <c r="D42" s="20"/>
      <c r="E42" s="50"/>
    </row>
    <row r="43" spans="1:5" ht="33" customHeight="1">
      <c r="A43" s="80" t="s">
        <v>69</v>
      </c>
      <c r="B43" s="20" t="s">
        <v>16</v>
      </c>
      <c r="C43" s="20"/>
      <c r="D43" s="20"/>
      <c r="E43" s="50"/>
    </row>
    <row r="44" spans="1:5" ht="31.5">
      <c r="A44" s="80" t="s">
        <v>70</v>
      </c>
      <c r="B44" s="20" t="s">
        <v>3</v>
      </c>
      <c r="C44" s="20"/>
      <c r="D44" s="20"/>
      <c r="E44" s="50"/>
    </row>
    <row r="45" spans="1:5" ht="15.75">
      <c r="A45" s="86" t="s">
        <v>95</v>
      </c>
      <c r="B45" s="12" t="s">
        <v>50</v>
      </c>
      <c r="C45" s="20"/>
      <c r="D45" s="20"/>
      <c r="E45" s="50"/>
    </row>
    <row r="46" spans="1:5" ht="16.5" thickBot="1">
      <c r="A46" s="87"/>
      <c r="B46" s="19" t="s">
        <v>96</v>
      </c>
      <c r="C46" s="54"/>
      <c r="D46" s="54"/>
      <c r="E46" s="54"/>
    </row>
    <row r="47" spans="1:5" ht="21.75" customHeight="1">
      <c r="A47" s="14" t="s">
        <v>25</v>
      </c>
      <c r="B47" s="18" t="s">
        <v>3</v>
      </c>
      <c r="C47" s="56">
        <f>SUM(C48:C67)</f>
        <v>1497.9699999999998</v>
      </c>
      <c r="D47" s="56">
        <f>SUM(D48:D67)</f>
        <v>1682.06</v>
      </c>
      <c r="E47" s="48">
        <f t="shared" si="0"/>
        <v>112.28929818354175</v>
      </c>
    </row>
    <row r="48" spans="1:5" ht="21.75" customHeight="1">
      <c r="A48" s="80" t="s">
        <v>92</v>
      </c>
      <c r="B48" s="12" t="s">
        <v>3</v>
      </c>
      <c r="C48" s="12">
        <v>1081.01</v>
      </c>
      <c r="D48" s="12">
        <v>1145.9000000000001</v>
      </c>
      <c r="E48" s="76"/>
    </row>
    <row r="49" spans="1:5" ht="23.25" customHeight="1">
      <c r="A49" s="80" t="s">
        <v>71</v>
      </c>
      <c r="B49" s="12" t="s">
        <v>50</v>
      </c>
      <c r="C49" s="57"/>
      <c r="D49" s="57"/>
      <c r="E49" s="50"/>
    </row>
    <row r="50" spans="1:5" ht="16.5" customHeight="1">
      <c r="A50" s="80" t="s">
        <v>27</v>
      </c>
      <c r="B50" s="12" t="s">
        <v>11</v>
      </c>
      <c r="C50" s="30"/>
      <c r="D50" s="30"/>
      <c r="E50" s="50"/>
    </row>
    <row r="51" spans="1:5" ht="16.5" customHeight="1">
      <c r="A51" s="80" t="s">
        <v>28</v>
      </c>
      <c r="B51" s="12" t="s">
        <v>3</v>
      </c>
      <c r="C51" s="30"/>
      <c r="D51" s="30"/>
      <c r="E51" s="50"/>
    </row>
    <row r="52" spans="1:5" ht="33" customHeight="1">
      <c r="A52" s="80" t="s">
        <v>72</v>
      </c>
      <c r="B52" s="12" t="s">
        <v>50</v>
      </c>
      <c r="C52" s="57"/>
      <c r="D52" s="57"/>
      <c r="E52" s="50"/>
    </row>
    <row r="53" spans="1:5" ht="22.5" customHeight="1">
      <c r="A53" s="80" t="s">
        <v>29</v>
      </c>
      <c r="B53" s="12" t="s">
        <v>30</v>
      </c>
      <c r="C53" s="30"/>
      <c r="D53" s="30"/>
      <c r="E53" s="50"/>
    </row>
    <row r="54" spans="1:5" ht="15.75" customHeight="1">
      <c r="A54" s="80" t="s">
        <v>31</v>
      </c>
      <c r="B54" s="12" t="s">
        <v>30</v>
      </c>
      <c r="C54" s="30"/>
      <c r="D54" s="30"/>
      <c r="E54" s="50"/>
    </row>
    <row r="55" spans="1:5" ht="15.75">
      <c r="A55" s="80" t="s">
        <v>27</v>
      </c>
      <c r="B55" s="12" t="s">
        <v>12</v>
      </c>
      <c r="C55" s="30"/>
      <c r="D55" s="30"/>
      <c r="E55" s="50"/>
    </row>
    <row r="56" spans="1:5" ht="23.25" customHeight="1">
      <c r="A56" s="80" t="s">
        <v>29</v>
      </c>
      <c r="B56" s="12" t="s">
        <v>11</v>
      </c>
      <c r="C56" s="30"/>
      <c r="D56" s="30"/>
      <c r="E56" s="50"/>
    </row>
    <row r="57" spans="1:5" ht="15.75">
      <c r="A57" s="80" t="s">
        <v>31</v>
      </c>
      <c r="B57" s="12" t="s">
        <v>11</v>
      </c>
      <c r="C57" s="30"/>
      <c r="D57" s="30"/>
      <c r="E57" s="50"/>
    </row>
    <row r="58" spans="1:5" ht="16.5" customHeight="1">
      <c r="A58" s="80" t="s">
        <v>28</v>
      </c>
      <c r="B58" s="12" t="s">
        <v>3</v>
      </c>
      <c r="C58" s="30"/>
      <c r="D58" s="30"/>
      <c r="E58" s="50"/>
    </row>
    <row r="59" spans="1:5" ht="21.75" customHeight="1">
      <c r="A59" s="80" t="s">
        <v>29</v>
      </c>
      <c r="B59" s="12" t="s">
        <v>3</v>
      </c>
      <c r="C59" s="12"/>
      <c r="D59" s="12"/>
      <c r="E59" s="50"/>
    </row>
    <row r="60" spans="1:5" ht="23.25" customHeight="1">
      <c r="A60" s="80" t="s">
        <v>31</v>
      </c>
      <c r="B60" s="12" t="s">
        <v>3</v>
      </c>
      <c r="C60" s="12"/>
      <c r="D60" s="12"/>
      <c r="E60" s="50"/>
    </row>
    <row r="61" spans="1:5" ht="23.25" customHeight="1">
      <c r="A61" s="80" t="s">
        <v>32</v>
      </c>
      <c r="B61" s="12" t="s">
        <v>3</v>
      </c>
      <c r="C61" s="12"/>
      <c r="D61" s="12"/>
      <c r="E61" s="50"/>
    </row>
    <row r="62" spans="1:5" ht="26.25" customHeight="1">
      <c r="A62" s="80" t="s">
        <v>33</v>
      </c>
      <c r="B62" s="12" t="s">
        <v>3</v>
      </c>
      <c r="C62" s="20">
        <v>17.5</v>
      </c>
      <c r="D62" s="12">
        <v>23.27</v>
      </c>
      <c r="E62" s="50"/>
    </row>
    <row r="63" spans="1:5" ht="34.5" customHeight="1">
      <c r="A63" s="80" t="s">
        <v>73</v>
      </c>
      <c r="B63" s="20" t="s">
        <v>3</v>
      </c>
      <c r="C63" s="20">
        <v>165.08</v>
      </c>
      <c r="D63" s="20">
        <v>512.89</v>
      </c>
      <c r="E63" s="50">
        <f>SUM(D63/C63*100)</f>
        <v>310.69178580082382</v>
      </c>
    </row>
    <row r="64" spans="1:5" ht="64.5" customHeight="1">
      <c r="A64" s="80" t="s">
        <v>75</v>
      </c>
      <c r="B64" s="20" t="s">
        <v>3</v>
      </c>
      <c r="C64" s="20"/>
      <c r="D64" s="20"/>
      <c r="E64" s="50"/>
    </row>
    <row r="65" spans="1:5" ht="33" customHeight="1">
      <c r="A65" s="43" t="s">
        <v>105</v>
      </c>
      <c r="B65" s="20" t="s">
        <v>3</v>
      </c>
      <c r="C65" s="17">
        <v>19.579999999999998</v>
      </c>
      <c r="D65" s="17">
        <v>0</v>
      </c>
      <c r="E65" s="58"/>
    </row>
    <row r="66" spans="1:5" ht="33" customHeight="1">
      <c r="A66" s="43" t="s">
        <v>74</v>
      </c>
      <c r="B66" s="17" t="s">
        <v>3</v>
      </c>
      <c r="C66" s="17"/>
      <c r="D66" s="17"/>
      <c r="E66" s="58"/>
    </row>
    <row r="67" spans="1:5" ht="33" customHeight="1" thickBot="1">
      <c r="A67" s="81" t="s">
        <v>107</v>
      </c>
      <c r="B67" s="19" t="s">
        <v>42</v>
      </c>
      <c r="C67" s="19">
        <v>214.8</v>
      </c>
      <c r="D67" s="19">
        <v>0</v>
      </c>
      <c r="E67" s="54"/>
    </row>
    <row r="68" spans="1:5" ht="15.75" customHeight="1">
      <c r="A68" s="14" t="s">
        <v>34</v>
      </c>
      <c r="B68" s="18" t="s">
        <v>3</v>
      </c>
      <c r="C68" s="56">
        <f>SUM(C69:C71)</f>
        <v>8312.76</v>
      </c>
      <c r="D68" s="56">
        <f>SUM(D69:D71)</f>
        <v>9093</v>
      </c>
      <c r="E68" s="48">
        <f t="shared" si="0"/>
        <v>109.38605228588338</v>
      </c>
    </row>
    <row r="69" spans="1:5" ht="34.5" customHeight="1">
      <c r="A69" s="80" t="s">
        <v>76</v>
      </c>
      <c r="B69" s="20" t="s">
        <v>3</v>
      </c>
      <c r="C69" s="20">
        <v>4123.55</v>
      </c>
      <c r="D69" s="20">
        <v>4110.7</v>
      </c>
      <c r="E69" s="50">
        <f t="shared" si="0"/>
        <v>99.688375307683913</v>
      </c>
    </row>
    <row r="70" spans="1:5" ht="15.75" customHeight="1">
      <c r="A70" s="80" t="s">
        <v>35</v>
      </c>
      <c r="B70" s="12" t="s">
        <v>3</v>
      </c>
      <c r="C70" s="12">
        <v>1604.89</v>
      </c>
      <c r="D70" s="12">
        <v>1238.8599999999999</v>
      </c>
      <c r="E70" s="50">
        <f>SUM(D70/C70*100)</f>
        <v>77.192829415100078</v>
      </c>
    </row>
    <row r="71" spans="1:5" ht="15.75">
      <c r="A71" s="80" t="s">
        <v>104</v>
      </c>
      <c r="B71" s="12" t="s">
        <v>3</v>
      </c>
      <c r="C71" s="12">
        <v>2584.3200000000002</v>
      </c>
      <c r="D71" s="12">
        <v>3743.44</v>
      </c>
      <c r="E71" s="50">
        <f>SUM(D71/C71*100)</f>
        <v>144.85203070827143</v>
      </c>
    </row>
    <row r="72" spans="1:5" ht="30" customHeight="1">
      <c r="A72" s="80" t="s">
        <v>77</v>
      </c>
      <c r="B72" s="20" t="s">
        <v>16</v>
      </c>
      <c r="C72" s="20">
        <v>12</v>
      </c>
      <c r="D72" s="20">
        <v>11</v>
      </c>
      <c r="E72" s="50">
        <f t="shared" si="0"/>
        <v>91.666666666666657</v>
      </c>
    </row>
    <row r="73" spans="1:5" ht="15.75">
      <c r="A73" s="80" t="s">
        <v>36</v>
      </c>
      <c r="B73" s="12" t="s">
        <v>3</v>
      </c>
      <c r="C73" s="12"/>
      <c r="D73" s="12"/>
      <c r="E73" s="50"/>
    </row>
    <row r="74" spans="1:5" ht="50.25" customHeight="1">
      <c r="A74" s="80" t="s">
        <v>78</v>
      </c>
      <c r="B74" s="20" t="s">
        <v>9</v>
      </c>
      <c r="C74" s="51"/>
      <c r="D74" s="20"/>
      <c r="E74" s="50"/>
    </row>
    <row r="75" spans="1:5" ht="51" customHeight="1" thickBot="1">
      <c r="A75" s="43" t="s">
        <v>79</v>
      </c>
      <c r="B75" s="17" t="s">
        <v>11</v>
      </c>
      <c r="C75" s="17"/>
      <c r="D75" s="17"/>
      <c r="E75" s="54"/>
    </row>
    <row r="76" spans="1:5" ht="33" customHeight="1">
      <c r="A76" s="14" t="s">
        <v>80</v>
      </c>
      <c r="B76" s="15" t="s">
        <v>3</v>
      </c>
      <c r="C76" s="47">
        <f>SUM(C77:C79)</f>
        <v>9790.16</v>
      </c>
      <c r="D76" s="47">
        <f>SUM(D77:D79)</f>
        <v>6919.86</v>
      </c>
      <c r="E76" s="48">
        <f t="shared" si="0"/>
        <v>70.681786610229054</v>
      </c>
    </row>
    <row r="77" spans="1:5" ht="33" customHeight="1">
      <c r="A77" s="80" t="s">
        <v>81</v>
      </c>
      <c r="B77" s="20" t="s">
        <v>3</v>
      </c>
      <c r="C77" s="20">
        <v>6918.23</v>
      </c>
      <c r="D77" s="20">
        <v>4380.45</v>
      </c>
      <c r="E77" s="50">
        <f t="shared" ref="E77:E93" si="2">SUM(D77/C77*100)</f>
        <v>63.31749594910837</v>
      </c>
    </row>
    <row r="78" spans="1:5" ht="15.75" customHeight="1">
      <c r="A78" s="80" t="s">
        <v>39</v>
      </c>
      <c r="B78" s="12" t="s">
        <v>3</v>
      </c>
      <c r="C78" s="12">
        <v>1935.92</v>
      </c>
      <c r="D78" s="12">
        <v>1310.69</v>
      </c>
      <c r="E78" s="50">
        <f t="shared" si="2"/>
        <v>67.703727426753176</v>
      </c>
    </row>
    <row r="79" spans="1:5" ht="15.75">
      <c r="A79" s="80" t="s">
        <v>104</v>
      </c>
      <c r="B79" s="12" t="s">
        <v>3</v>
      </c>
      <c r="C79" s="33">
        <v>936.01</v>
      </c>
      <c r="D79" s="33">
        <v>1228.72</v>
      </c>
      <c r="E79" s="50">
        <f t="shared" si="2"/>
        <v>131.27210179378426</v>
      </c>
    </row>
    <row r="80" spans="1:5" ht="33" customHeight="1" thickBot="1">
      <c r="A80" s="43" t="s">
        <v>82</v>
      </c>
      <c r="B80" s="17" t="s">
        <v>16</v>
      </c>
      <c r="C80" s="17">
        <v>13</v>
      </c>
      <c r="D80" s="17">
        <v>13</v>
      </c>
      <c r="E80" s="54">
        <f t="shared" si="2"/>
        <v>100</v>
      </c>
    </row>
    <row r="81" spans="1:5" ht="15.75" customHeight="1" thickBot="1">
      <c r="A81" s="23" t="s">
        <v>37</v>
      </c>
      <c r="B81" s="24" t="s">
        <v>38</v>
      </c>
      <c r="C81" s="25" t="s">
        <v>20</v>
      </c>
      <c r="D81" s="25" t="s">
        <v>20</v>
      </c>
      <c r="E81" s="45"/>
    </row>
    <row r="82" spans="1:5" ht="15.75" customHeight="1" thickBot="1">
      <c r="A82" s="26" t="s">
        <v>40</v>
      </c>
      <c r="B82" s="24" t="s">
        <v>3</v>
      </c>
      <c r="C82" s="73">
        <f>SUM(C9+C10+C27+C29+C32+C39+C47+C68+C76)</f>
        <v>60317.349999999991</v>
      </c>
      <c r="D82" s="73">
        <f>SUM(D9+D10+D27+D29+D32+D39+D47+D68+D76)</f>
        <v>59688.802422779998</v>
      </c>
      <c r="E82" s="45">
        <f t="shared" si="2"/>
        <v>98.957932373985273</v>
      </c>
    </row>
    <row r="83" spans="1:5" ht="20.25" customHeight="1">
      <c r="A83" s="14" t="s">
        <v>44</v>
      </c>
      <c r="B83" s="18" t="s">
        <v>42</v>
      </c>
      <c r="C83" s="18">
        <v>3006.01</v>
      </c>
      <c r="D83" s="18">
        <v>-3257.83</v>
      </c>
      <c r="E83" s="48">
        <f t="shared" si="2"/>
        <v>-108.37721764065986</v>
      </c>
    </row>
    <row r="84" spans="1:5" ht="20.25" customHeight="1" thickBot="1">
      <c r="A84" s="81" t="s">
        <v>45</v>
      </c>
      <c r="B84" s="19" t="s">
        <v>11</v>
      </c>
      <c r="C84" s="19"/>
      <c r="D84" s="19"/>
      <c r="E84" s="54"/>
    </row>
    <row r="85" spans="1:5" ht="18" customHeight="1" thickBot="1">
      <c r="A85" s="44" t="s">
        <v>46</v>
      </c>
      <c r="B85" s="29" t="s">
        <v>19</v>
      </c>
      <c r="C85" s="60">
        <f>SUM(C83/C82*100)</f>
        <v>4.983657272741592</v>
      </c>
      <c r="D85" s="60">
        <f>SUM(D83/D82*100)</f>
        <v>-5.4580254047058272</v>
      </c>
      <c r="E85" s="45">
        <f t="shared" si="2"/>
        <v>-109.51847420485392</v>
      </c>
    </row>
    <row r="86" spans="1:5" ht="22.5" customHeight="1" thickBot="1">
      <c r="A86" s="14" t="s">
        <v>83</v>
      </c>
      <c r="B86" s="15" t="s">
        <v>3</v>
      </c>
      <c r="C86" s="46">
        <f>SUM(C82:C83)</f>
        <v>63323.359999999993</v>
      </c>
      <c r="D86" s="46">
        <f>SUM(D82:D83)</f>
        <v>56430.972422779996</v>
      </c>
      <c r="E86" s="45">
        <f t="shared" si="2"/>
        <v>89.115568761322834</v>
      </c>
    </row>
    <row r="87" spans="1:5" ht="30" customHeight="1">
      <c r="A87" s="14" t="s">
        <v>84</v>
      </c>
      <c r="B87" s="18" t="s">
        <v>49</v>
      </c>
      <c r="C87" s="47">
        <f>SUM(C88:C91)</f>
        <v>2575.87</v>
      </c>
      <c r="D87" s="47">
        <f>SUM(D88:D91)</f>
        <v>2304.86</v>
      </c>
      <c r="E87" s="48">
        <f t="shared" si="2"/>
        <v>89.478894509427889</v>
      </c>
    </row>
    <row r="88" spans="1:5" ht="34.5" customHeight="1">
      <c r="A88" s="80" t="s">
        <v>85</v>
      </c>
      <c r="B88" s="12" t="s">
        <v>50</v>
      </c>
      <c r="C88" s="20">
        <v>1820.82</v>
      </c>
      <c r="D88" s="20">
        <v>1686.35</v>
      </c>
      <c r="E88" s="50">
        <f t="shared" si="2"/>
        <v>92.614865829681122</v>
      </c>
    </row>
    <row r="89" spans="1:5" ht="31.5" customHeight="1">
      <c r="A89" s="80" t="s">
        <v>93</v>
      </c>
      <c r="B89" s="12" t="s">
        <v>50</v>
      </c>
      <c r="C89" s="57"/>
      <c r="D89" s="20"/>
      <c r="E89" s="50"/>
    </row>
    <row r="90" spans="1:5" ht="34.5" customHeight="1">
      <c r="A90" s="80" t="s">
        <v>86</v>
      </c>
      <c r="B90" s="12" t="s">
        <v>50</v>
      </c>
      <c r="C90" s="20">
        <v>740.97</v>
      </c>
      <c r="D90" s="20">
        <v>603.16999999999996</v>
      </c>
      <c r="E90" s="50">
        <f t="shared" si="2"/>
        <v>81.402755847065322</v>
      </c>
    </row>
    <row r="91" spans="1:5" ht="31.5" customHeight="1" thickBot="1">
      <c r="A91" s="81" t="s">
        <v>94</v>
      </c>
      <c r="B91" s="19"/>
      <c r="C91" s="19">
        <v>14.08</v>
      </c>
      <c r="D91" s="19">
        <v>15.34</v>
      </c>
      <c r="E91" s="54">
        <f t="shared" si="2"/>
        <v>108.94886363636363</v>
      </c>
    </row>
    <row r="92" spans="1:5" ht="33" customHeight="1" thickBot="1">
      <c r="A92" s="26" t="s">
        <v>51</v>
      </c>
      <c r="B92" s="24" t="s">
        <v>11</v>
      </c>
      <c r="C92" s="59">
        <f>SUM(C82/C87)</f>
        <v>23.416302064933397</v>
      </c>
      <c r="D92" s="59">
        <f>SUM(D82/D87)</f>
        <v>25.896931884270625</v>
      </c>
      <c r="E92" s="45">
        <f t="shared" si="2"/>
        <v>110.59360189520294</v>
      </c>
    </row>
    <row r="93" spans="1:5" ht="47.25" customHeight="1" thickBot="1">
      <c r="A93" s="44" t="s">
        <v>87</v>
      </c>
      <c r="B93" s="34" t="s">
        <v>11</v>
      </c>
      <c r="C93" s="61">
        <f>SUM(C86/C87)</f>
        <v>24.583290305799594</v>
      </c>
      <c r="D93" s="62">
        <f>SUM(D86/D87)</f>
        <v>24.483470762987771</v>
      </c>
      <c r="E93" s="63">
        <f t="shared" si="2"/>
        <v>99.593953691429689</v>
      </c>
    </row>
    <row r="94" spans="1:5">
      <c r="A94" s="5"/>
      <c r="B94" s="5"/>
      <c r="C94" s="37"/>
      <c r="D94" s="37"/>
      <c r="E94" s="5"/>
    </row>
    <row r="95" spans="1:5" ht="15.75">
      <c r="A95" s="7" t="s">
        <v>119</v>
      </c>
      <c r="B95" s="8"/>
      <c r="C95" s="8"/>
      <c r="D95" s="8"/>
      <c r="E95" s="8" t="s">
        <v>109</v>
      </c>
    </row>
    <row r="96" spans="1:5" ht="15.75">
      <c r="A96" s="9"/>
      <c r="B96" s="8"/>
      <c r="C96" s="8"/>
      <c r="D96" s="8"/>
      <c r="E96" s="8"/>
    </row>
    <row r="97" spans="1:5" ht="15.75">
      <c r="A97" s="7" t="s">
        <v>88</v>
      </c>
      <c r="B97" s="8"/>
      <c r="C97" s="8"/>
      <c r="D97" s="8"/>
      <c r="E97" s="8" t="s">
        <v>111</v>
      </c>
    </row>
    <row r="98" spans="1:5" ht="15.75">
      <c r="C98" s="8"/>
      <c r="D98" s="8"/>
      <c r="E98" s="8"/>
    </row>
  </sheetData>
  <mergeCells count="9">
    <mergeCell ref="A45:A46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9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E107"/>
  <sheetViews>
    <sheetView topLeftCell="A86" workbookViewId="0">
      <selection activeCell="D88" sqref="D88"/>
    </sheetView>
  </sheetViews>
  <sheetFormatPr defaultRowHeight="15"/>
  <cols>
    <col min="1" max="1" width="30" customWidth="1"/>
    <col min="2" max="2" width="11.28515625" customWidth="1"/>
    <col min="3" max="5" width="17.7109375" customWidth="1"/>
  </cols>
  <sheetData>
    <row r="1" spans="1:5" ht="15.75">
      <c r="A1" s="88" t="s">
        <v>52</v>
      </c>
      <c r="B1" s="88"/>
      <c r="C1" s="88"/>
      <c r="D1" s="88"/>
      <c r="E1" s="88"/>
    </row>
    <row r="2" spans="1:5" ht="15.75">
      <c r="A2" s="88" t="s">
        <v>54</v>
      </c>
      <c r="B2" s="88"/>
      <c r="C2" s="88"/>
      <c r="D2" s="88"/>
      <c r="E2" s="88"/>
    </row>
    <row r="3" spans="1:5" ht="15.75">
      <c r="A3" s="88" t="s">
        <v>53</v>
      </c>
      <c r="B3" s="88"/>
      <c r="C3" s="88"/>
      <c r="D3" s="88"/>
      <c r="E3" s="88"/>
    </row>
    <row r="4" spans="1:5" ht="15.75">
      <c r="A4" s="88" t="s">
        <v>125</v>
      </c>
      <c r="B4" s="88"/>
      <c r="C4" s="88"/>
      <c r="D4" s="88"/>
      <c r="E4" s="88"/>
    </row>
    <row r="5" spans="1:5" ht="15.75" thickBot="1">
      <c r="A5" s="3"/>
      <c r="B5" s="4"/>
      <c r="C5" s="4"/>
      <c r="D5" s="4"/>
      <c r="E5" s="4"/>
    </row>
    <row r="6" spans="1:5" ht="32.25" thickBot="1">
      <c r="A6" s="89" t="s">
        <v>0</v>
      </c>
      <c r="B6" s="89" t="s">
        <v>55</v>
      </c>
      <c r="C6" s="10" t="s">
        <v>1</v>
      </c>
      <c r="D6" s="91" t="s">
        <v>127</v>
      </c>
      <c r="E6" s="91" t="s">
        <v>56</v>
      </c>
    </row>
    <row r="7" spans="1:5" ht="32.25" thickBot="1">
      <c r="A7" s="89"/>
      <c r="B7" s="90"/>
      <c r="C7" s="11" t="s">
        <v>126</v>
      </c>
      <c r="D7" s="92"/>
      <c r="E7" s="92"/>
    </row>
    <row r="8" spans="1:5" ht="16.5" thickBot="1">
      <c r="A8" s="2">
        <v>1</v>
      </c>
      <c r="B8" s="1">
        <v>2</v>
      </c>
      <c r="C8" s="1">
        <v>3</v>
      </c>
      <c r="D8" s="1">
        <v>4</v>
      </c>
      <c r="E8" s="1">
        <v>5</v>
      </c>
    </row>
    <row r="9" spans="1:5" ht="16.5" thickBot="1">
      <c r="A9" s="44" t="s">
        <v>2</v>
      </c>
      <c r="B9" s="29" t="s">
        <v>3</v>
      </c>
      <c r="C9" s="29">
        <v>5239.07</v>
      </c>
      <c r="D9" s="29">
        <v>7061.86</v>
      </c>
      <c r="E9" s="45">
        <f>SUM(D9/C9*100)</f>
        <v>134.79224366156589</v>
      </c>
    </row>
    <row r="10" spans="1:5" ht="61.5" customHeight="1">
      <c r="A10" s="14" t="s">
        <v>57</v>
      </c>
      <c r="B10" s="15" t="s">
        <v>3</v>
      </c>
      <c r="C10" s="46">
        <f>SUM(C11:C14)</f>
        <v>6797.65</v>
      </c>
      <c r="D10" s="46">
        <f>SUM(D11:D14)</f>
        <v>7617.3300375000008</v>
      </c>
      <c r="E10" s="48">
        <f t="shared" ref="E10:E75" si="0">SUM(D10/C10*100)</f>
        <v>112.05828540010152</v>
      </c>
    </row>
    <row r="11" spans="1:5" ht="15.75">
      <c r="A11" s="80" t="s">
        <v>4</v>
      </c>
      <c r="B11" s="12" t="s">
        <v>5</v>
      </c>
      <c r="C11" s="49">
        <v>0</v>
      </c>
      <c r="D11" s="12">
        <v>0</v>
      </c>
      <c r="E11" s="50">
        <v>0</v>
      </c>
    </row>
    <row r="12" spans="1:5" ht="15.75">
      <c r="A12" s="80" t="s">
        <v>6</v>
      </c>
      <c r="B12" s="12" t="s">
        <v>5</v>
      </c>
      <c r="C12" s="49">
        <v>2889.15</v>
      </c>
      <c r="D12" s="79">
        <f>2146+(D17*2.0125)+0.065</f>
        <v>3913.1265375000003</v>
      </c>
      <c r="E12" s="50">
        <f t="shared" si="0"/>
        <v>135.44213825865739</v>
      </c>
    </row>
    <row r="13" spans="1:5" ht="15.75">
      <c r="A13" s="80" t="s">
        <v>7</v>
      </c>
      <c r="B13" s="12" t="s">
        <v>5</v>
      </c>
      <c r="C13" s="49">
        <v>3908.5</v>
      </c>
      <c r="D13" s="79">
        <f>1995.9+(D18*2.0125)+0.065</f>
        <v>3618.6035000000002</v>
      </c>
      <c r="E13" s="50">
        <f t="shared" si="0"/>
        <v>92.582921837021885</v>
      </c>
    </row>
    <row r="14" spans="1:5" ht="15.75">
      <c r="A14" s="80" t="s">
        <v>8</v>
      </c>
      <c r="B14" s="12" t="s">
        <v>5</v>
      </c>
      <c r="C14" s="12"/>
      <c r="D14" s="12">
        <v>85.6</v>
      </c>
      <c r="E14" s="50"/>
    </row>
    <row r="15" spans="1:5" ht="46.5" customHeight="1">
      <c r="A15" s="80" t="s">
        <v>58</v>
      </c>
      <c r="B15" s="20" t="s">
        <v>9</v>
      </c>
      <c r="C15" s="51">
        <f>SUM(C16:C19)</f>
        <v>1442.1799999999998</v>
      </c>
      <c r="D15" s="82">
        <f>SUM(D16:D19)</f>
        <v>1684.3229999999999</v>
      </c>
      <c r="E15" s="50">
        <f t="shared" si="0"/>
        <v>116.79006781400381</v>
      </c>
    </row>
    <row r="16" spans="1:5" ht="15.75">
      <c r="A16" s="80" t="s">
        <v>4</v>
      </c>
      <c r="B16" s="12" t="s">
        <v>10</v>
      </c>
      <c r="C16" s="12">
        <v>0</v>
      </c>
      <c r="D16" s="12">
        <v>0</v>
      </c>
      <c r="E16" s="50"/>
    </row>
    <row r="17" spans="1:5" ht="15.75">
      <c r="A17" s="80" t="s">
        <v>6</v>
      </c>
      <c r="B17" s="12" t="s">
        <v>10</v>
      </c>
      <c r="C17" s="12">
        <v>727.38</v>
      </c>
      <c r="D17" s="49">
        <v>878.04300000000001</v>
      </c>
      <c r="E17" s="50">
        <f t="shared" si="0"/>
        <v>120.7131073166708</v>
      </c>
    </row>
    <row r="18" spans="1:5" ht="15.75">
      <c r="A18" s="80" t="s">
        <v>7</v>
      </c>
      <c r="B18" s="12" t="s">
        <v>10</v>
      </c>
      <c r="C18" s="12">
        <v>714.8</v>
      </c>
      <c r="D18" s="12">
        <v>806.28</v>
      </c>
      <c r="E18" s="50">
        <f t="shared" si="0"/>
        <v>112.79798545047566</v>
      </c>
    </row>
    <row r="19" spans="1:5" ht="15.75">
      <c r="A19" s="80" t="s">
        <v>8</v>
      </c>
      <c r="B19" s="12" t="s">
        <v>10</v>
      </c>
      <c r="C19" s="12"/>
      <c r="D19" s="12"/>
      <c r="E19" s="50"/>
    </row>
    <row r="20" spans="1:5" ht="48.75" customHeight="1">
      <c r="A20" s="80" t="s">
        <v>59</v>
      </c>
      <c r="B20" s="20" t="s">
        <v>11</v>
      </c>
      <c r="C20" s="52">
        <f>SUM(C10/C15)</f>
        <v>4.7134546311833478</v>
      </c>
      <c r="D20" s="52">
        <f>SUM(D10/D15)</f>
        <v>4.5224876923844191</v>
      </c>
      <c r="E20" s="50">
        <f t="shared" si="0"/>
        <v>95.948471901362396</v>
      </c>
    </row>
    <row r="21" spans="1:5" ht="15.75">
      <c r="A21" s="80" t="s">
        <v>4</v>
      </c>
      <c r="B21" s="12" t="s">
        <v>12</v>
      </c>
      <c r="C21" s="52">
        <v>0</v>
      </c>
      <c r="D21" s="52">
        <v>0</v>
      </c>
      <c r="E21" s="50">
        <v>0</v>
      </c>
    </row>
    <row r="22" spans="1:5" ht="15.75">
      <c r="A22" s="80" t="s">
        <v>6</v>
      </c>
      <c r="B22" s="12" t="s">
        <v>12</v>
      </c>
      <c r="C22" s="52">
        <f t="shared" ref="C22:C23" si="1">SUM(C12/C17)</f>
        <v>3.9719953806813497</v>
      </c>
      <c r="D22" s="52">
        <f>SUM(D12/D17)</f>
        <v>4.4566456739590201</v>
      </c>
      <c r="E22" s="50">
        <f t="shared" si="0"/>
        <v>112.20168320524418</v>
      </c>
    </row>
    <row r="23" spans="1:5" ht="15.75">
      <c r="A23" s="80" t="s">
        <v>7</v>
      </c>
      <c r="B23" s="12" t="s">
        <v>12</v>
      </c>
      <c r="C23" s="52">
        <f t="shared" si="1"/>
        <v>5.4679630665920538</v>
      </c>
      <c r="D23" s="52">
        <f>SUM(D13/D18)</f>
        <v>4.4880233913776859</v>
      </c>
      <c r="E23" s="50">
        <f t="shared" si="0"/>
        <v>82.078524246047579</v>
      </c>
    </row>
    <row r="24" spans="1:5" ht="15.75">
      <c r="A24" s="80" t="s">
        <v>8</v>
      </c>
      <c r="B24" s="12" t="s">
        <v>12</v>
      </c>
      <c r="C24" s="12"/>
      <c r="D24" s="12"/>
      <c r="E24" s="50"/>
    </row>
    <row r="25" spans="1:5" ht="30.75" customHeight="1" thickBot="1">
      <c r="A25" s="43" t="s">
        <v>60</v>
      </c>
      <c r="B25" s="17" t="s">
        <v>13</v>
      </c>
      <c r="C25" s="53">
        <f>SUM(C15/C26)</f>
        <v>0.34168970770459139</v>
      </c>
      <c r="D25" s="53">
        <f>SUM(D15/D26)</f>
        <v>0.35966214470422181</v>
      </c>
      <c r="E25" s="54">
        <f t="shared" si="0"/>
        <v>105.25987075243381</v>
      </c>
    </row>
    <row r="26" spans="1:5" ht="15.75" customHeight="1">
      <c r="A26" s="14" t="s">
        <v>101</v>
      </c>
      <c r="B26" s="18" t="s">
        <v>50</v>
      </c>
      <c r="C26" s="15">
        <v>4220.7299999999996</v>
      </c>
      <c r="D26" s="15">
        <v>4683.07</v>
      </c>
      <c r="E26" s="64">
        <f t="shared" si="0"/>
        <v>110.9540292792953</v>
      </c>
    </row>
    <row r="27" spans="1:5" ht="31.5">
      <c r="A27" s="80" t="s">
        <v>102</v>
      </c>
      <c r="B27" s="12" t="s">
        <v>50</v>
      </c>
      <c r="C27" s="20">
        <v>3705.93</v>
      </c>
      <c r="D27" s="20">
        <v>3805.67</v>
      </c>
      <c r="E27" s="49">
        <f t="shared" si="0"/>
        <v>102.69136222216827</v>
      </c>
    </row>
    <row r="28" spans="1:5" ht="31.5">
      <c r="A28" s="86" t="s">
        <v>103</v>
      </c>
      <c r="B28" s="12" t="s">
        <v>50</v>
      </c>
      <c r="C28" s="20">
        <v>723.44</v>
      </c>
      <c r="D28" s="20">
        <v>1134.54</v>
      </c>
      <c r="E28" s="50">
        <f t="shared" si="0"/>
        <v>156.82572155258211</v>
      </c>
    </row>
    <row r="29" spans="1:5" ht="16.5" thickBot="1">
      <c r="A29" s="87"/>
      <c r="B29" s="19" t="s">
        <v>96</v>
      </c>
      <c r="C29" s="65">
        <f>SUM(C28/C27*100)</f>
        <v>19.521145839236038</v>
      </c>
      <c r="D29" s="65">
        <f>SUM(D28/D27*100)</f>
        <v>29.811833395959187</v>
      </c>
      <c r="E29" s="54">
        <f t="shared" si="0"/>
        <v>152.71559180731921</v>
      </c>
    </row>
    <row r="30" spans="1:5" ht="31.5">
      <c r="A30" s="14" t="s">
        <v>61</v>
      </c>
      <c r="B30" s="15" t="s">
        <v>3</v>
      </c>
      <c r="C30" s="15">
        <v>6102.07</v>
      </c>
      <c r="D30" s="15">
        <v>6404.4</v>
      </c>
      <c r="E30" s="48">
        <f t="shared" si="0"/>
        <v>104.95454821068917</v>
      </c>
    </row>
    <row r="31" spans="1:5" ht="32.25" thickBot="1">
      <c r="A31" s="81" t="s">
        <v>14</v>
      </c>
      <c r="B31" s="16"/>
      <c r="C31" s="16"/>
      <c r="D31" s="16"/>
      <c r="E31" s="54"/>
    </row>
    <row r="32" spans="1:5" ht="33" customHeight="1">
      <c r="A32" s="14" t="s">
        <v>62</v>
      </c>
      <c r="B32" s="15" t="s">
        <v>3</v>
      </c>
      <c r="C32" s="15">
        <v>35174.720000000001</v>
      </c>
      <c r="D32" s="15">
        <v>31365</v>
      </c>
      <c r="E32" s="48">
        <f t="shared" si="0"/>
        <v>89.169153301007086</v>
      </c>
    </row>
    <row r="33" spans="1:5" ht="15.75" customHeight="1">
      <c r="A33" s="80" t="s">
        <v>15</v>
      </c>
      <c r="B33" s="20" t="s">
        <v>11</v>
      </c>
      <c r="C33" s="20">
        <v>7958</v>
      </c>
      <c r="D33" s="20">
        <v>7958</v>
      </c>
      <c r="E33" s="50">
        <f t="shared" si="0"/>
        <v>100</v>
      </c>
    </row>
    <row r="34" spans="1:5" ht="32.25" thickBot="1">
      <c r="A34" s="43" t="s">
        <v>63</v>
      </c>
      <c r="B34" s="17" t="s">
        <v>16</v>
      </c>
      <c r="C34" s="17">
        <v>145</v>
      </c>
      <c r="D34" s="17">
        <v>143</v>
      </c>
      <c r="E34" s="54">
        <f t="shared" si="0"/>
        <v>98.620689655172413</v>
      </c>
    </row>
    <row r="35" spans="1:5" ht="15.75">
      <c r="A35" s="14" t="s">
        <v>17</v>
      </c>
      <c r="B35" s="18" t="s">
        <v>3</v>
      </c>
      <c r="C35" s="18">
        <v>10535.83</v>
      </c>
      <c r="D35" s="18">
        <v>9376.93</v>
      </c>
      <c r="E35" s="48">
        <f t="shared" si="0"/>
        <v>89.000391995694699</v>
      </c>
    </row>
    <row r="36" spans="1:5" ht="16.5" thickBot="1">
      <c r="A36" s="81" t="s">
        <v>18</v>
      </c>
      <c r="B36" s="19" t="s">
        <v>19</v>
      </c>
      <c r="C36" s="55">
        <f>SUM(C35/C32*100)</f>
        <v>29.952846817259665</v>
      </c>
      <c r="D36" s="55">
        <f>SUM(D35/D32*100)</f>
        <v>29.89615813805197</v>
      </c>
      <c r="E36" s="54">
        <f>SUM(D36/C36*100)</f>
        <v>99.81074026267504</v>
      </c>
    </row>
    <row r="37" spans="1:5" ht="31.5" customHeight="1">
      <c r="A37" s="14" t="s">
        <v>64</v>
      </c>
      <c r="B37" s="15" t="s">
        <v>3</v>
      </c>
      <c r="C37" s="15" t="s">
        <v>20</v>
      </c>
      <c r="D37" s="15" t="s">
        <v>20</v>
      </c>
      <c r="E37" s="48"/>
    </row>
    <row r="38" spans="1:5" ht="30" customHeight="1">
      <c r="A38" s="80" t="s">
        <v>91</v>
      </c>
      <c r="B38" s="12" t="s">
        <v>50</v>
      </c>
      <c r="C38" s="20" t="s">
        <v>20</v>
      </c>
      <c r="D38" s="20" t="s">
        <v>20</v>
      </c>
      <c r="E38" s="50"/>
    </row>
    <row r="39" spans="1:5" ht="16.5" thickBot="1">
      <c r="A39" s="81" t="s">
        <v>21</v>
      </c>
      <c r="B39" s="19" t="s">
        <v>11</v>
      </c>
      <c r="C39" s="19"/>
      <c r="D39" s="19"/>
      <c r="E39" s="54"/>
    </row>
    <row r="40" spans="1:5" ht="46.5" customHeight="1">
      <c r="A40" s="14" t="s">
        <v>65</v>
      </c>
      <c r="B40" s="15" t="s">
        <v>3</v>
      </c>
      <c r="C40" s="15" t="s">
        <v>20</v>
      </c>
      <c r="D40" s="15" t="s">
        <v>20</v>
      </c>
      <c r="E40" s="48"/>
    </row>
    <row r="41" spans="1:5" ht="15.75" customHeight="1">
      <c r="A41" s="80" t="s">
        <v>22</v>
      </c>
      <c r="B41" s="12" t="s">
        <v>23</v>
      </c>
      <c r="C41" s="12" t="s">
        <v>20</v>
      </c>
      <c r="D41" s="12" t="s">
        <v>20</v>
      </c>
      <c r="E41" s="50"/>
    </row>
    <row r="42" spans="1:5" ht="16.5" thickBot="1">
      <c r="A42" s="81" t="s">
        <v>21</v>
      </c>
      <c r="B42" s="19" t="s">
        <v>11</v>
      </c>
      <c r="C42" s="19" t="s">
        <v>20</v>
      </c>
      <c r="D42" s="19" t="s">
        <v>20</v>
      </c>
      <c r="E42" s="54"/>
    </row>
    <row r="43" spans="1:5" ht="31.5">
      <c r="A43" s="13" t="s">
        <v>66</v>
      </c>
      <c r="B43" s="21" t="s">
        <v>3</v>
      </c>
      <c r="C43" s="21">
        <v>401.02</v>
      </c>
      <c r="D43" s="21">
        <v>1643.94</v>
      </c>
      <c r="E43" s="50">
        <f t="shared" si="0"/>
        <v>409.93965388259943</v>
      </c>
    </row>
    <row r="44" spans="1:5" ht="31.5">
      <c r="A44" s="80" t="s">
        <v>24</v>
      </c>
      <c r="B44" s="12" t="s">
        <v>3</v>
      </c>
      <c r="C44" s="12"/>
      <c r="D44" s="12"/>
      <c r="E44" s="50"/>
    </row>
    <row r="45" spans="1:5" ht="31.5">
      <c r="A45" s="80" t="s">
        <v>67</v>
      </c>
      <c r="B45" s="20" t="s">
        <v>3</v>
      </c>
      <c r="C45" s="20"/>
      <c r="D45" s="20"/>
      <c r="E45" s="50"/>
    </row>
    <row r="46" spans="1:5" ht="31.5">
      <c r="A46" s="80" t="s">
        <v>68</v>
      </c>
      <c r="B46" s="20" t="s">
        <v>3</v>
      </c>
      <c r="C46" s="20"/>
      <c r="D46" s="20"/>
      <c r="E46" s="50"/>
    </row>
    <row r="47" spans="1:5" ht="31.5">
      <c r="A47" s="43" t="s">
        <v>69</v>
      </c>
      <c r="B47" s="17" t="s">
        <v>16</v>
      </c>
      <c r="C47" s="17"/>
      <c r="D47" s="17"/>
      <c r="E47" s="50"/>
    </row>
    <row r="48" spans="1:5" ht="30" customHeight="1" thickBot="1">
      <c r="A48" s="80" t="s">
        <v>70</v>
      </c>
      <c r="B48" s="20" t="s">
        <v>3</v>
      </c>
      <c r="C48" s="20"/>
      <c r="D48" s="20"/>
      <c r="E48" s="50"/>
    </row>
    <row r="49" spans="1:5" ht="15.75">
      <c r="A49" s="14" t="s">
        <v>25</v>
      </c>
      <c r="B49" s="18" t="s">
        <v>3</v>
      </c>
      <c r="C49" s="56">
        <f>SUM(C50:C70)</f>
        <v>3980.37</v>
      </c>
      <c r="D49" s="56">
        <f>SUM(D50:D70)</f>
        <v>2969.96</v>
      </c>
      <c r="E49" s="48">
        <f t="shared" si="0"/>
        <v>74.615173966239325</v>
      </c>
    </row>
    <row r="50" spans="1:5" ht="15.75">
      <c r="A50" s="80" t="s">
        <v>26</v>
      </c>
      <c r="B50" s="12" t="s">
        <v>3</v>
      </c>
      <c r="C50" s="12">
        <v>895.11</v>
      </c>
      <c r="D50" s="12">
        <v>1503.41</v>
      </c>
      <c r="E50" s="50">
        <f t="shared" si="0"/>
        <v>167.95812805130097</v>
      </c>
    </row>
    <row r="51" spans="1:5" ht="31.5">
      <c r="A51" s="80" t="s">
        <v>71</v>
      </c>
      <c r="B51" s="12" t="s">
        <v>50</v>
      </c>
      <c r="C51" s="57"/>
      <c r="D51" s="57"/>
      <c r="E51" s="50"/>
    </row>
    <row r="52" spans="1:5" ht="15.75">
      <c r="A52" s="80" t="s">
        <v>27</v>
      </c>
      <c r="B52" s="12" t="s">
        <v>11</v>
      </c>
      <c r="C52" s="30"/>
      <c r="D52" s="30"/>
      <c r="E52" s="50"/>
    </row>
    <row r="53" spans="1:5" ht="15.75">
      <c r="A53" s="80" t="s">
        <v>28</v>
      </c>
      <c r="B53" s="12" t="s">
        <v>3</v>
      </c>
      <c r="C53" s="30"/>
      <c r="D53" s="30"/>
      <c r="E53" s="50"/>
    </row>
    <row r="54" spans="1:5" ht="31.5">
      <c r="A54" s="80" t="s">
        <v>72</v>
      </c>
      <c r="B54" s="12" t="s">
        <v>50</v>
      </c>
      <c r="C54" s="57"/>
      <c r="D54" s="57"/>
      <c r="E54" s="50"/>
    </row>
    <row r="55" spans="1:5" ht="15.75">
      <c r="A55" s="80" t="s">
        <v>29</v>
      </c>
      <c r="B55" s="12" t="s">
        <v>30</v>
      </c>
      <c r="C55" s="30"/>
      <c r="D55" s="30"/>
      <c r="E55" s="50"/>
    </row>
    <row r="56" spans="1:5" ht="15.75">
      <c r="A56" s="80" t="s">
        <v>31</v>
      </c>
      <c r="B56" s="12" t="s">
        <v>30</v>
      </c>
      <c r="C56" s="30"/>
      <c r="D56" s="30"/>
      <c r="E56" s="50"/>
    </row>
    <row r="57" spans="1:5" ht="15.75">
      <c r="A57" s="80" t="s">
        <v>27</v>
      </c>
      <c r="B57" s="12" t="s">
        <v>12</v>
      </c>
      <c r="C57" s="30"/>
      <c r="D57" s="30"/>
      <c r="E57" s="50"/>
    </row>
    <row r="58" spans="1:5" ht="15.75">
      <c r="A58" s="80" t="s">
        <v>29</v>
      </c>
      <c r="B58" s="12" t="s">
        <v>11</v>
      </c>
      <c r="C58" s="30"/>
      <c r="D58" s="30"/>
      <c r="E58" s="50"/>
    </row>
    <row r="59" spans="1:5" ht="15.75">
      <c r="A59" s="80" t="s">
        <v>31</v>
      </c>
      <c r="B59" s="12" t="s">
        <v>11</v>
      </c>
      <c r="C59" s="30"/>
      <c r="D59" s="30"/>
      <c r="E59" s="50"/>
    </row>
    <row r="60" spans="1:5" ht="15.75">
      <c r="A60" s="80" t="s">
        <v>28</v>
      </c>
      <c r="B60" s="12" t="s">
        <v>3</v>
      </c>
      <c r="C60" s="30"/>
      <c r="D60" s="30"/>
      <c r="E60" s="50"/>
    </row>
    <row r="61" spans="1:5" ht="15.75">
      <c r="A61" s="80" t="s">
        <v>29</v>
      </c>
      <c r="B61" s="12" t="s">
        <v>3</v>
      </c>
      <c r="C61" s="12"/>
      <c r="D61" s="12"/>
      <c r="E61" s="50"/>
    </row>
    <row r="62" spans="1:5" ht="15.75">
      <c r="A62" s="80" t="s">
        <v>31</v>
      </c>
      <c r="B62" s="12" t="s">
        <v>3</v>
      </c>
      <c r="C62" s="12"/>
      <c r="D62" s="12"/>
      <c r="E62" s="50"/>
    </row>
    <row r="63" spans="1:5" ht="15.75">
      <c r="A63" s="80" t="s">
        <v>32</v>
      </c>
      <c r="B63" s="12" t="s">
        <v>3</v>
      </c>
      <c r="C63" s="12"/>
      <c r="D63" s="12"/>
      <c r="E63" s="50"/>
    </row>
    <row r="64" spans="1:5" ht="15.75" customHeight="1">
      <c r="A64" s="80" t="s">
        <v>33</v>
      </c>
      <c r="B64" s="12" t="s">
        <v>3</v>
      </c>
      <c r="C64" s="12">
        <v>66.88</v>
      </c>
      <c r="D64" s="12">
        <v>66.38</v>
      </c>
      <c r="E64" s="50">
        <f t="shared" si="0"/>
        <v>99.252392344497608</v>
      </c>
    </row>
    <row r="65" spans="1:5" ht="15.75" customHeight="1">
      <c r="A65" s="80" t="s">
        <v>92</v>
      </c>
      <c r="B65" s="12" t="s">
        <v>3</v>
      </c>
      <c r="C65" s="12">
        <v>1382.09</v>
      </c>
      <c r="D65" s="12">
        <v>1400.17</v>
      </c>
      <c r="E65" s="50">
        <f t="shared" si="0"/>
        <v>101.30816372305711</v>
      </c>
    </row>
    <row r="66" spans="1:5" ht="31.5" customHeight="1">
      <c r="A66" s="80" t="s">
        <v>73</v>
      </c>
      <c r="B66" s="20" t="s">
        <v>3</v>
      </c>
      <c r="C66" s="20" t="s">
        <v>20</v>
      </c>
      <c r="D66" s="20" t="s">
        <v>20</v>
      </c>
      <c r="E66" s="50"/>
    </row>
    <row r="67" spans="1:5" ht="65.25" customHeight="1">
      <c r="A67" s="80" t="s">
        <v>75</v>
      </c>
      <c r="B67" s="20" t="s">
        <v>3</v>
      </c>
      <c r="C67" s="20"/>
      <c r="D67" s="20"/>
      <c r="E67" s="50"/>
    </row>
    <row r="68" spans="1:5" ht="30.75" customHeight="1">
      <c r="A68" s="43" t="s">
        <v>105</v>
      </c>
      <c r="B68" s="20" t="s">
        <v>3</v>
      </c>
      <c r="C68" s="17">
        <v>1339.35</v>
      </c>
      <c r="D68" s="17">
        <v>0</v>
      </c>
      <c r="E68" s="58"/>
    </row>
    <row r="69" spans="1:5" ht="31.5">
      <c r="A69" s="43" t="s">
        <v>74</v>
      </c>
      <c r="B69" s="17" t="s">
        <v>3</v>
      </c>
      <c r="C69" s="17"/>
      <c r="D69" s="17"/>
      <c r="E69" s="58"/>
    </row>
    <row r="70" spans="1:5" ht="16.5" thickBot="1">
      <c r="A70" s="81" t="s">
        <v>107</v>
      </c>
      <c r="B70" s="19" t="s">
        <v>42</v>
      </c>
      <c r="C70" s="19">
        <v>296.94</v>
      </c>
      <c r="D70" s="19">
        <v>0</v>
      </c>
      <c r="E70" s="54"/>
    </row>
    <row r="71" spans="1:5" ht="15.75">
      <c r="A71" s="14" t="s">
        <v>34</v>
      </c>
      <c r="B71" s="18" t="s">
        <v>3</v>
      </c>
      <c r="C71" s="56">
        <f>SUM(C72:C74)</f>
        <v>13418.34</v>
      </c>
      <c r="D71" s="56">
        <f>SUM(D72:D74)</f>
        <v>13483.539999999999</v>
      </c>
      <c r="E71" s="48">
        <f t="shared" si="0"/>
        <v>100.48590213096402</v>
      </c>
    </row>
    <row r="72" spans="1:5" ht="31.5">
      <c r="A72" s="80" t="s">
        <v>76</v>
      </c>
      <c r="B72" s="20" t="s">
        <v>3</v>
      </c>
      <c r="C72" s="20">
        <v>5332.33</v>
      </c>
      <c r="D72" s="20">
        <v>4959.1899999999996</v>
      </c>
      <c r="E72" s="50">
        <f t="shared" si="0"/>
        <v>93.002308559297703</v>
      </c>
    </row>
    <row r="73" spans="1:5" ht="15.75">
      <c r="A73" s="80" t="s">
        <v>35</v>
      </c>
      <c r="B73" s="12" t="s">
        <v>3</v>
      </c>
      <c r="C73" s="12">
        <v>1603.42</v>
      </c>
      <c r="D73" s="12">
        <v>1492.74</v>
      </c>
      <c r="E73" s="50">
        <f t="shared" si="0"/>
        <v>93.097254618253473</v>
      </c>
    </row>
    <row r="74" spans="1:5" ht="15.75">
      <c r="A74" s="80" t="s">
        <v>104</v>
      </c>
      <c r="B74" s="12"/>
      <c r="C74" s="12">
        <v>6482.59</v>
      </c>
      <c r="D74" s="12">
        <v>7031.61</v>
      </c>
      <c r="E74" s="50">
        <f t="shared" si="0"/>
        <v>108.46914581980349</v>
      </c>
    </row>
    <row r="75" spans="1:5" ht="31.5">
      <c r="A75" s="80" t="s">
        <v>77</v>
      </c>
      <c r="B75" s="20" t="s">
        <v>16</v>
      </c>
      <c r="C75" s="20">
        <v>13</v>
      </c>
      <c r="D75" s="20">
        <v>13</v>
      </c>
      <c r="E75" s="50">
        <f t="shared" si="0"/>
        <v>100</v>
      </c>
    </row>
    <row r="76" spans="1:5" ht="15.75">
      <c r="A76" s="80" t="s">
        <v>36</v>
      </c>
      <c r="B76" s="12" t="s">
        <v>3</v>
      </c>
      <c r="C76" s="12"/>
      <c r="D76" s="12"/>
      <c r="E76" s="50"/>
    </row>
    <row r="77" spans="1:5" ht="48" customHeight="1">
      <c r="A77" s="80" t="s">
        <v>78</v>
      </c>
      <c r="B77" s="20" t="s">
        <v>9</v>
      </c>
      <c r="C77" s="51"/>
      <c r="D77" s="20"/>
      <c r="E77" s="50"/>
    </row>
    <row r="78" spans="1:5" ht="48" customHeight="1" thickBot="1">
      <c r="A78" s="43" t="s">
        <v>79</v>
      </c>
      <c r="B78" s="17" t="s">
        <v>11</v>
      </c>
      <c r="C78" s="17"/>
      <c r="D78" s="17"/>
      <c r="E78" s="54"/>
    </row>
    <row r="79" spans="1:5" ht="15.75" customHeight="1" thickBot="1">
      <c r="A79" s="23" t="s">
        <v>37</v>
      </c>
      <c r="B79" s="24" t="s">
        <v>5</v>
      </c>
      <c r="C79" s="25" t="s">
        <v>20</v>
      </c>
      <c r="D79" s="25" t="s">
        <v>20</v>
      </c>
      <c r="E79" s="45"/>
    </row>
    <row r="80" spans="1:5" ht="31.5">
      <c r="A80" s="14" t="s">
        <v>80</v>
      </c>
      <c r="B80" s="15" t="s">
        <v>3</v>
      </c>
      <c r="C80" s="47">
        <f>SUM(C81:C83)</f>
        <v>7360.1900000000005</v>
      </c>
      <c r="D80" s="47">
        <f>SUM(D81:D83)</f>
        <v>9402.1999999999989</v>
      </c>
      <c r="E80" s="48">
        <f>SUM(D80/C80*100)</f>
        <v>127.74398486995577</v>
      </c>
    </row>
    <row r="81" spans="1:5" ht="47.25">
      <c r="A81" s="80" t="s">
        <v>81</v>
      </c>
      <c r="B81" s="20" t="s">
        <v>3</v>
      </c>
      <c r="C81" s="83">
        <f>5201.1-0.02</f>
        <v>5201.08</v>
      </c>
      <c r="D81" s="20">
        <v>5964.53</v>
      </c>
      <c r="E81" s="50">
        <f t="shared" ref="E81:E102" si="2">SUM(D81/C81*100)</f>
        <v>114.6786821198674</v>
      </c>
    </row>
    <row r="82" spans="1:5" ht="15.75">
      <c r="A82" s="80" t="s">
        <v>39</v>
      </c>
      <c r="B82" s="12" t="s">
        <v>3</v>
      </c>
      <c r="C82" s="12">
        <v>1455.42</v>
      </c>
      <c r="D82" s="12">
        <v>1785.27</v>
      </c>
      <c r="E82" s="50">
        <f t="shared" si="2"/>
        <v>122.66356103392835</v>
      </c>
    </row>
    <row r="83" spans="1:5" ht="15.75">
      <c r="A83" s="43" t="s">
        <v>104</v>
      </c>
      <c r="B83" s="12" t="s">
        <v>3</v>
      </c>
      <c r="C83" s="33">
        <v>703.69</v>
      </c>
      <c r="D83" s="33">
        <v>1652.4</v>
      </c>
      <c r="E83" s="50">
        <f t="shared" si="2"/>
        <v>234.81930963918768</v>
      </c>
    </row>
    <row r="84" spans="1:5" ht="48" thickBot="1">
      <c r="A84" s="43" t="s">
        <v>82</v>
      </c>
      <c r="B84" s="17" t="s">
        <v>16</v>
      </c>
      <c r="C84" s="17">
        <v>13</v>
      </c>
      <c r="D84" s="17">
        <v>13</v>
      </c>
      <c r="E84" s="54">
        <f t="shared" si="2"/>
        <v>100</v>
      </c>
    </row>
    <row r="85" spans="1:5" ht="16.5" thickBot="1">
      <c r="A85" s="26" t="s">
        <v>40</v>
      </c>
      <c r="B85" s="24" t="s">
        <v>3</v>
      </c>
      <c r="C85" s="73">
        <f>SUM(C9+C10+C30+C32+C35+C43+C49+C71+C80)</f>
        <v>89009.26</v>
      </c>
      <c r="D85" s="73">
        <f>SUM(D9+D10+D30+D32+D35+D43+D49+D71+D80)</f>
        <v>89325.160037499998</v>
      </c>
      <c r="E85" s="45">
        <f t="shared" si="2"/>
        <v>100.35490693608733</v>
      </c>
    </row>
    <row r="86" spans="1:5" ht="31.5" customHeight="1" thickBot="1">
      <c r="A86" s="27" t="s">
        <v>41</v>
      </c>
      <c r="B86" s="28" t="s">
        <v>42</v>
      </c>
      <c r="C86" s="28" t="s">
        <v>20</v>
      </c>
      <c r="D86" s="28" t="s">
        <v>20</v>
      </c>
      <c r="E86" s="45"/>
    </row>
    <row r="87" spans="1:5" ht="16.5" thickBot="1">
      <c r="A87" s="27" t="s">
        <v>43</v>
      </c>
      <c r="B87" s="28" t="s">
        <v>3</v>
      </c>
      <c r="C87" s="66">
        <f>SUM(C85)</f>
        <v>89009.26</v>
      </c>
      <c r="D87" s="66">
        <f>SUM(D85)</f>
        <v>89325.160037499998</v>
      </c>
      <c r="E87" s="45">
        <f t="shared" si="2"/>
        <v>100.35490693608733</v>
      </c>
    </row>
    <row r="88" spans="1:5" ht="15.75">
      <c r="A88" s="14" t="s">
        <v>44</v>
      </c>
      <c r="B88" s="18" t="s">
        <v>42</v>
      </c>
      <c r="C88" s="18">
        <v>4437.76</v>
      </c>
      <c r="D88" s="18">
        <v>-3282.18</v>
      </c>
      <c r="E88" s="48">
        <f t="shared" si="2"/>
        <v>-73.960286270550895</v>
      </c>
    </row>
    <row r="89" spans="1:5" ht="16.5" thickBot="1">
      <c r="A89" s="81" t="s">
        <v>45</v>
      </c>
      <c r="B89" s="19" t="s">
        <v>11</v>
      </c>
      <c r="C89" s="19"/>
      <c r="D89" s="19"/>
      <c r="E89" s="54"/>
    </row>
    <row r="90" spans="1:5" ht="16.5" thickBot="1">
      <c r="A90" s="44" t="s">
        <v>46</v>
      </c>
      <c r="B90" s="29" t="s">
        <v>19</v>
      </c>
      <c r="C90" s="60">
        <f>SUM(C88/C87*100)</f>
        <v>4.9857284511746318</v>
      </c>
      <c r="D90" s="60">
        <f>SUM(D88/D87*100)</f>
        <v>-3.6744182698604662</v>
      </c>
      <c r="E90" s="45">
        <f t="shared" si="2"/>
        <v>-73.698724385897464</v>
      </c>
    </row>
    <row r="91" spans="1:5" ht="31.5">
      <c r="A91" s="14" t="s">
        <v>83</v>
      </c>
      <c r="B91" s="15" t="s">
        <v>3</v>
      </c>
      <c r="C91" s="46">
        <f>SUM(C87+C88)</f>
        <v>93447.01999999999</v>
      </c>
      <c r="D91" s="46">
        <f>SUM(D87+D88)</f>
        <v>86042.980037500005</v>
      </c>
      <c r="E91" s="48">
        <f t="shared" si="2"/>
        <v>92.076751123256813</v>
      </c>
    </row>
    <row r="92" spans="1:5" ht="30" customHeight="1">
      <c r="A92" s="22" t="s">
        <v>47</v>
      </c>
      <c r="B92" s="30" t="s">
        <v>42</v>
      </c>
      <c r="C92" s="30" t="s">
        <v>20</v>
      </c>
      <c r="D92" s="30" t="s">
        <v>20</v>
      </c>
      <c r="E92" s="50"/>
    </row>
    <row r="93" spans="1:5" ht="48" thickBot="1">
      <c r="A93" s="31" t="s">
        <v>48</v>
      </c>
      <c r="B93" s="32" t="s">
        <v>42</v>
      </c>
      <c r="C93" s="67">
        <f>SUM(C91)</f>
        <v>93447.01999999999</v>
      </c>
      <c r="D93" s="67">
        <f>SUM(D91)</f>
        <v>86042.980037500005</v>
      </c>
      <c r="E93" s="54">
        <f t="shared" si="2"/>
        <v>92.076751123256813</v>
      </c>
    </row>
    <row r="94" spans="1:5" ht="31.5">
      <c r="A94" s="14" t="s">
        <v>84</v>
      </c>
      <c r="B94" s="18" t="s">
        <v>49</v>
      </c>
      <c r="C94" s="47">
        <f>SUM(C95:C98)</f>
        <v>2982.48</v>
      </c>
      <c r="D94" s="47">
        <f>SUM(D95:D98)</f>
        <v>2671.13</v>
      </c>
      <c r="E94" s="48">
        <f t="shared" si="2"/>
        <v>89.560701161449529</v>
      </c>
    </row>
    <row r="95" spans="1:5" ht="31.5">
      <c r="A95" s="80" t="s">
        <v>85</v>
      </c>
      <c r="B95" s="12" t="s">
        <v>50</v>
      </c>
      <c r="C95" s="20">
        <v>1806.36</v>
      </c>
      <c r="D95" s="20">
        <v>1744.17</v>
      </c>
      <c r="E95" s="50">
        <f t="shared" si="2"/>
        <v>96.557164684780446</v>
      </c>
    </row>
    <row r="96" spans="1:5" ht="15.75" customHeight="1">
      <c r="A96" s="80" t="s">
        <v>97</v>
      </c>
      <c r="B96" s="12" t="s">
        <v>50</v>
      </c>
      <c r="C96" s="20">
        <v>16.07</v>
      </c>
      <c r="D96" s="20">
        <v>1.95</v>
      </c>
      <c r="E96" s="50">
        <f t="shared" si="2"/>
        <v>12.134411947728687</v>
      </c>
    </row>
    <row r="97" spans="1:5" ht="31.5">
      <c r="A97" s="80" t="s">
        <v>86</v>
      </c>
      <c r="B97" s="12" t="s">
        <v>50</v>
      </c>
      <c r="C97" s="20">
        <v>755.44</v>
      </c>
      <c r="D97" s="20">
        <v>669.07</v>
      </c>
      <c r="E97" s="50">
        <f t="shared" si="2"/>
        <v>88.566927883087999</v>
      </c>
    </row>
    <row r="98" spans="1:5" ht="31.5">
      <c r="A98" s="80" t="s">
        <v>98</v>
      </c>
      <c r="B98" s="12" t="s">
        <v>50</v>
      </c>
      <c r="C98" s="68">
        <f>SUM(C99:C100)</f>
        <v>404.61</v>
      </c>
      <c r="D98" s="68">
        <f>SUM(D99:D100)</f>
        <v>255.94</v>
      </c>
      <c r="E98" s="50">
        <f t="shared" si="2"/>
        <v>63.255974889399667</v>
      </c>
    </row>
    <row r="99" spans="1:5" ht="15.75" customHeight="1">
      <c r="A99" s="38" t="s">
        <v>99</v>
      </c>
      <c r="B99" s="12" t="s">
        <v>50</v>
      </c>
      <c r="C99" s="84">
        <v>367.64499999999998</v>
      </c>
      <c r="D99" s="39">
        <v>234.95</v>
      </c>
      <c r="E99" s="50">
        <f t="shared" si="2"/>
        <v>63.906757877844115</v>
      </c>
    </row>
    <row r="100" spans="1:5" ht="15.75" customHeight="1" thickBot="1">
      <c r="A100" s="74" t="s">
        <v>100</v>
      </c>
      <c r="B100" s="33" t="s">
        <v>50</v>
      </c>
      <c r="C100" s="85">
        <v>36.965000000000003</v>
      </c>
      <c r="D100" s="40">
        <v>20.99</v>
      </c>
      <c r="E100" s="54">
        <f t="shared" si="2"/>
        <v>56.783443798187463</v>
      </c>
    </row>
    <row r="101" spans="1:5" ht="32.25" thickBot="1">
      <c r="A101" s="26" t="s">
        <v>51</v>
      </c>
      <c r="B101" s="24" t="s">
        <v>11</v>
      </c>
      <c r="C101" s="59">
        <f>SUM(C87/C94)</f>
        <v>29.844042541777309</v>
      </c>
      <c r="D101" s="69">
        <f>SUM(D87/D94)</f>
        <v>33.440963201903315</v>
      </c>
      <c r="E101" s="45">
        <f t="shared" si="2"/>
        <v>112.05239087530063</v>
      </c>
    </row>
    <row r="102" spans="1:5" ht="46.5" customHeight="1" thickBot="1">
      <c r="A102" s="44" t="s">
        <v>87</v>
      </c>
      <c r="B102" s="34" t="s">
        <v>11</v>
      </c>
      <c r="C102" s="61">
        <f>SUM(C93/C94)</f>
        <v>31.33198546176336</v>
      </c>
      <c r="D102" s="62">
        <f>SUM(D93/D94)</f>
        <v>32.212202340395265</v>
      </c>
      <c r="E102" s="63">
        <f t="shared" si="2"/>
        <v>102.80932365331938</v>
      </c>
    </row>
    <row r="103" spans="1:5">
      <c r="A103" s="37"/>
      <c r="B103" s="37"/>
      <c r="C103" s="37"/>
      <c r="D103" s="37"/>
      <c r="E103" s="37"/>
    </row>
    <row r="104" spans="1:5" ht="15.75">
      <c r="A104" s="7" t="s">
        <v>119</v>
      </c>
      <c r="B104" s="8"/>
      <c r="C104" s="8"/>
      <c r="D104" s="8"/>
      <c r="E104" s="8" t="s">
        <v>109</v>
      </c>
    </row>
    <row r="105" spans="1:5" ht="15.75">
      <c r="A105" s="9"/>
      <c r="B105" s="8"/>
      <c r="C105" s="8"/>
      <c r="D105" s="8"/>
      <c r="E105" s="8"/>
    </row>
    <row r="106" spans="1:5" ht="15.75">
      <c r="A106" s="7" t="s">
        <v>88</v>
      </c>
      <c r="B106" s="8"/>
      <c r="C106" s="8"/>
      <c r="D106" s="8"/>
      <c r="E106" s="8" t="s">
        <v>111</v>
      </c>
    </row>
    <row r="107" spans="1:5" ht="15.75">
      <c r="A107" s="6"/>
      <c r="B107" s="4"/>
      <c r="C107" s="8"/>
      <c r="D107" s="8"/>
      <c r="E107" s="8"/>
    </row>
  </sheetData>
  <mergeCells count="9">
    <mergeCell ref="A28:A29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copies="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7"/>
  <sheetViews>
    <sheetView topLeftCell="A81" workbookViewId="0">
      <selection activeCell="D88" sqref="D88"/>
    </sheetView>
  </sheetViews>
  <sheetFormatPr defaultRowHeight="15"/>
  <cols>
    <col min="1" max="1" width="30" customWidth="1"/>
    <col min="2" max="2" width="11.28515625" customWidth="1"/>
    <col min="3" max="5" width="17.7109375" customWidth="1"/>
  </cols>
  <sheetData>
    <row r="1" spans="1:5" ht="15.75">
      <c r="A1" s="88" t="s">
        <v>52</v>
      </c>
      <c r="B1" s="88"/>
      <c r="C1" s="88"/>
      <c r="D1" s="88"/>
      <c r="E1" s="88"/>
    </row>
    <row r="2" spans="1:5" ht="15.75">
      <c r="A2" s="88" t="s">
        <v>54</v>
      </c>
      <c r="B2" s="88"/>
      <c r="C2" s="88"/>
      <c r="D2" s="88"/>
      <c r="E2" s="88"/>
    </row>
    <row r="3" spans="1:5" ht="15.75">
      <c r="A3" s="88" t="s">
        <v>53</v>
      </c>
      <c r="B3" s="88"/>
      <c r="C3" s="88"/>
      <c r="D3" s="88"/>
      <c r="E3" s="88"/>
    </row>
    <row r="4" spans="1:5" ht="15.75">
      <c r="A4" s="88" t="s">
        <v>121</v>
      </c>
      <c r="B4" s="88"/>
      <c r="C4" s="88"/>
      <c r="D4" s="88"/>
      <c r="E4" s="88"/>
    </row>
    <row r="5" spans="1:5" ht="15.75" thickBot="1">
      <c r="A5" s="3"/>
      <c r="B5" s="4"/>
      <c r="C5" s="4"/>
      <c r="D5" s="4"/>
      <c r="E5" s="4"/>
    </row>
    <row r="6" spans="1:5" ht="32.25" thickBot="1">
      <c r="A6" s="89" t="s">
        <v>0</v>
      </c>
      <c r="B6" s="89" t="s">
        <v>55</v>
      </c>
      <c r="C6" s="10" t="s">
        <v>1</v>
      </c>
      <c r="D6" s="91" t="s">
        <v>122</v>
      </c>
      <c r="E6" s="91" t="s">
        <v>56</v>
      </c>
    </row>
    <row r="7" spans="1:5" ht="32.25" thickBot="1">
      <c r="A7" s="89"/>
      <c r="B7" s="90"/>
      <c r="C7" s="11" t="s">
        <v>123</v>
      </c>
      <c r="D7" s="92"/>
      <c r="E7" s="92"/>
    </row>
    <row r="8" spans="1:5" ht="16.5" thickBot="1">
      <c r="A8" s="2">
        <v>1</v>
      </c>
      <c r="B8" s="1">
        <v>2</v>
      </c>
      <c r="C8" s="1">
        <v>3</v>
      </c>
      <c r="D8" s="1">
        <v>4</v>
      </c>
      <c r="E8" s="1">
        <v>5</v>
      </c>
    </row>
    <row r="9" spans="1:5" ht="16.5" thickBot="1">
      <c r="A9" s="44" t="s">
        <v>2</v>
      </c>
      <c r="B9" s="29" t="s">
        <v>3</v>
      </c>
      <c r="C9" s="29">
        <v>3492.71</v>
      </c>
      <c r="D9" s="29">
        <v>4515.21</v>
      </c>
      <c r="E9" s="45">
        <f>SUM(D9/C9*100)</f>
        <v>129.27526190264865</v>
      </c>
    </row>
    <row r="10" spans="1:5" ht="61.5" customHeight="1">
      <c r="A10" s="14" t="s">
        <v>57</v>
      </c>
      <c r="B10" s="15" t="s">
        <v>3</v>
      </c>
      <c r="C10" s="46">
        <f>SUM(C11:C14)</f>
        <v>4507.33</v>
      </c>
      <c r="D10" s="46">
        <f>SUM(D11:D14)</f>
        <v>5524.8000000000011</v>
      </c>
      <c r="E10" s="48">
        <f t="shared" ref="E10:E75" si="0">SUM(D10/C10*100)</f>
        <v>122.57367443697269</v>
      </c>
    </row>
    <row r="11" spans="1:5" ht="15.75">
      <c r="A11" s="77" t="s">
        <v>4</v>
      </c>
      <c r="B11" s="12" t="s">
        <v>5</v>
      </c>
      <c r="C11" s="49">
        <v>0</v>
      </c>
      <c r="D11" s="12">
        <v>0</v>
      </c>
      <c r="E11" s="50">
        <v>0</v>
      </c>
    </row>
    <row r="12" spans="1:5" ht="15.75">
      <c r="A12" s="77" t="s">
        <v>6</v>
      </c>
      <c r="B12" s="12" t="s">
        <v>5</v>
      </c>
      <c r="C12" s="49">
        <v>1927.88</v>
      </c>
      <c r="D12" s="49">
        <f>1536.4+(D17*(5524.8-3147.2)/D15)</f>
        <v>2737.4440767530809</v>
      </c>
      <c r="E12" s="50">
        <f t="shared" si="0"/>
        <v>141.99245164393432</v>
      </c>
    </row>
    <row r="13" spans="1:5" ht="15.75">
      <c r="A13" s="77" t="s">
        <v>7</v>
      </c>
      <c r="B13" s="12" t="s">
        <v>5</v>
      </c>
      <c r="C13" s="49">
        <v>2579.4499999999998</v>
      </c>
      <c r="D13" s="49">
        <f>1525.2+(D18*(5524.8-3147.2)/D15)</f>
        <v>2701.7559232469198</v>
      </c>
      <c r="E13" s="50">
        <f t="shared" si="0"/>
        <v>104.74155045637326</v>
      </c>
    </row>
    <row r="14" spans="1:5" ht="15.75">
      <c r="A14" s="77" t="s">
        <v>8</v>
      </c>
      <c r="B14" s="12" t="s">
        <v>5</v>
      </c>
      <c r="C14" s="12"/>
      <c r="D14" s="12">
        <v>85.6</v>
      </c>
      <c r="E14" s="50"/>
    </row>
    <row r="15" spans="1:5" ht="46.5" customHeight="1">
      <c r="A15" s="77" t="s">
        <v>58</v>
      </c>
      <c r="B15" s="20" t="s">
        <v>9</v>
      </c>
      <c r="C15" s="51">
        <f>SUM(C16:C19)</f>
        <v>974.94</v>
      </c>
      <c r="D15" s="51">
        <f>SUM(D16:D19)</f>
        <v>1226.27</v>
      </c>
      <c r="E15" s="50">
        <f t="shared" si="0"/>
        <v>125.77902229880813</v>
      </c>
    </row>
    <row r="16" spans="1:5" ht="15.75">
      <c r="A16" s="77" t="s">
        <v>4</v>
      </c>
      <c r="B16" s="12" t="s">
        <v>10</v>
      </c>
      <c r="C16" s="12">
        <v>0</v>
      </c>
      <c r="D16" s="12">
        <v>0</v>
      </c>
      <c r="E16" s="50"/>
    </row>
    <row r="17" spans="1:5" ht="15.75">
      <c r="A17" s="77" t="s">
        <v>6</v>
      </c>
      <c r="B17" s="12" t="s">
        <v>10</v>
      </c>
      <c r="C17" s="12">
        <v>493.94</v>
      </c>
      <c r="D17" s="12">
        <v>619.45000000000005</v>
      </c>
      <c r="E17" s="50">
        <f t="shared" si="0"/>
        <v>125.40996882212416</v>
      </c>
    </row>
    <row r="18" spans="1:5" ht="15.75">
      <c r="A18" s="77" t="s">
        <v>7</v>
      </c>
      <c r="B18" s="12" t="s">
        <v>10</v>
      </c>
      <c r="C18" s="12">
        <v>481</v>
      </c>
      <c r="D18" s="12">
        <v>606.82000000000005</v>
      </c>
      <c r="E18" s="50">
        <f t="shared" si="0"/>
        <v>126.15800415800418</v>
      </c>
    </row>
    <row r="19" spans="1:5" ht="15.75">
      <c r="A19" s="77" t="s">
        <v>8</v>
      </c>
      <c r="B19" s="12" t="s">
        <v>10</v>
      </c>
      <c r="C19" s="12"/>
      <c r="D19" s="12"/>
      <c r="E19" s="50"/>
    </row>
    <row r="20" spans="1:5" ht="48.75" customHeight="1">
      <c r="A20" s="77" t="s">
        <v>59</v>
      </c>
      <c r="B20" s="20" t="s">
        <v>11</v>
      </c>
      <c r="C20" s="52">
        <f>SUM(C10/C15)</f>
        <v>4.6231870679221281</v>
      </c>
      <c r="D20" s="52">
        <f>SUM(D10/D15)</f>
        <v>4.5053699429978726</v>
      </c>
      <c r="E20" s="50">
        <f t="shared" si="0"/>
        <v>97.451603770443839</v>
      </c>
    </row>
    <row r="21" spans="1:5" ht="15.75">
      <c r="A21" s="77" t="s">
        <v>4</v>
      </c>
      <c r="B21" s="12" t="s">
        <v>12</v>
      </c>
      <c r="C21" s="52">
        <v>0</v>
      </c>
      <c r="D21" s="52">
        <v>0</v>
      </c>
      <c r="E21" s="50">
        <v>0</v>
      </c>
    </row>
    <row r="22" spans="1:5" ht="15.75">
      <c r="A22" s="77" t="s">
        <v>6</v>
      </c>
      <c r="B22" s="12" t="s">
        <v>12</v>
      </c>
      <c r="C22" s="52">
        <f t="shared" ref="C22:C23" si="1">SUM(C12/C17)</f>
        <v>3.9030651496133135</v>
      </c>
      <c r="D22" s="52">
        <f>SUM(D12/D17)</f>
        <v>4.4191525978740511</v>
      </c>
      <c r="E22" s="50">
        <f t="shared" si="0"/>
        <v>113.22261936395984</v>
      </c>
    </row>
    <row r="23" spans="1:5" ht="15.75">
      <c r="A23" s="77" t="s">
        <v>7</v>
      </c>
      <c r="B23" s="12" t="s">
        <v>12</v>
      </c>
      <c r="C23" s="52">
        <f t="shared" si="1"/>
        <v>5.3626819126819125</v>
      </c>
      <c r="D23" s="52">
        <f>SUM(D13/D18)</f>
        <v>4.452318518254045</v>
      </c>
      <c r="E23" s="50">
        <f t="shared" si="0"/>
        <v>83.024102319494304</v>
      </c>
    </row>
    <row r="24" spans="1:5" ht="15.75">
      <c r="A24" s="77" t="s">
        <v>8</v>
      </c>
      <c r="B24" s="12" t="s">
        <v>12</v>
      </c>
      <c r="C24" s="12"/>
      <c r="D24" s="12"/>
      <c r="E24" s="50"/>
    </row>
    <row r="25" spans="1:5" ht="30.75" customHeight="1" thickBot="1">
      <c r="A25" s="43" t="s">
        <v>60</v>
      </c>
      <c r="B25" s="17" t="s">
        <v>13</v>
      </c>
      <c r="C25" s="53">
        <f>SUM(C15/C26)</f>
        <v>0.34208060967779286</v>
      </c>
      <c r="D25" s="53">
        <f>SUM(D15/D26)</f>
        <v>0.38820386029004411</v>
      </c>
      <c r="E25" s="54">
        <f t="shared" si="0"/>
        <v>113.4831525983583</v>
      </c>
    </row>
    <row r="26" spans="1:5" ht="15.75" customHeight="1">
      <c r="A26" s="14" t="s">
        <v>101</v>
      </c>
      <c r="B26" s="18" t="s">
        <v>50</v>
      </c>
      <c r="C26" s="15">
        <v>2850.03</v>
      </c>
      <c r="D26" s="15">
        <v>3158.83</v>
      </c>
      <c r="E26" s="64">
        <f t="shared" si="0"/>
        <v>110.83497366694384</v>
      </c>
    </row>
    <row r="27" spans="1:5" ht="31.5">
      <c r="A27" s="77" t="s">
        <v>102</v>
      </c>
      <c r="B27" s="12" t="s">
        <v>50</v>
      </c>
      <c r="C27" s="20">
        <v>2506.83</v>
      </c>
      <c r="D27" s="20">
        <v>2513.09</v>
      </c>
      <c r="E27" s="49">
        <f t="shared" si="0"/>
        <v>100.24971777104949</v>
      </c>
    </row>
    <row r="28" spans="1:5" ht="31.5">
      <c r="A28" s="86" t="s">
        <v>103</v>
      </c>
      <c r="B28" s="12" t="s">
        <v>50</v>
      </c>
      <c r="C28" s="20">
        <v>492.92</v>
      </c>
      <c r="D28" s="20">
        <v>690.53</v>
      </c>
      <c r="E28" s="50">
        <f t="shared" si="0"/>
        <v>140.08966972328165</v>
      </c>
    </row>
    <row r="29" spans="1:5" ht="16.5" thickBot="1">
      <c r="A29" s="87"/>
      <c r="B29" s="19" t="s">
        <v>96</v>
      </c>
      <c r="C29" s="65">
        <f>SUM(C28/C27*100)</f>
        <v>19.663080464171884</v>
      </c>
      <c r="D29" s="65">
        <f>SUM(D28/D27*100)</f>
        <v>27.47732870689072</v>
      </c>
      <c r="E29" s="54">
        <f t="shared" si="0"/>
        <v>139.74071233119952</v>
      </c>
    </row>
    <row r="30" spans="1:5" ht="31.5">
      <c r="A30" s="14" t="s">
        <v>61</v>
      </c>
      <c r="B30" s="15" t="s">
        <v>3</v>
      </c>
      <c r="C30" s="15">
        <v>4068.05</v>
      </c>
      <c r="D30" s="15">
        <v>4386.96</v>
      </c>
      <c r="E30" s="48">
        <f t="shared" si="0"/>
        <v>107.83938250513145</v>
      </c>
    </row>
    <row r="31" spans="1:5" ht="32.25" thickBot="1">
      <c r="A31" s="78" t="s">
        <v>14</v>
      </c>
      <c r="B31" s="16"/>
      <c r="C31" s="16"/>
      <c r="D31" s="16"/>
      <c r="E31" s="54"/>
    </row>
    <row r="32" spans="1:5" ht="33" customHeight="1">
      <c r="A32" s="14" t="s">
        <v>62</v>
      </c>
      <c r="B32" s="15" t="s">
        <v>3</v>
      </c>
      <c r="C32" s="15">
        <v>22885.31</v>
      </c>
      <c r="D32" s="15">
        <v>20226.46</v>
      </c>
      <c r="E32" s="48">
        <f t="shared" si="0"/>
        <v>88.381848443390098</v>
      </c>
    </row>
    <row r="33" spans="1:5" ht="15.75" customHeight="1">
      <c r="A33" s="77" t="s">
        <v>15</v>
      </c>
      <c r="B33" s="20" t="s">
        <v>11</v>
      </c>
      <c r="C33" s="20">
        <v>7410</v>
      </c>
      <c r="D33" s="20">
        <v>7410</v>
      </c>
      <c r="E33" s="50">
        <f t="shared" si="0"/>
        <v>100</v>
      </c>
    </row>
    <row r="34" spans="1:5" ht="32.25" thickBot="1">
      <c r="A34" s="43" t="s">
        <v>63</v>
      </c>
      <c r="B34" s="17" t="s">
        <v>16</v>
      </c>
      <c r="C34" s="17">
        <v>145</v>
      </c>
      <c r="D34" s="17">
        <v>143</v>
      </c>
      <c r="E34" s="54">
        <f t="shared" si="0"/>
        <v>98.620689655172413</v>
      </c>
    </row>
    <row r="35" spans="1:5" ht="15.75">
      <c r="A35" s="14" t="s">
        <v>17</v>
      </c>
      <c r="B35" s="18" t="s">
        <v>3</v>
      </c>
      <c r="C35" s="18">
        <v>6854.8</v>
      </c>
      <c r="D35" s="18">
        <v>6064.88</v>
      </c>
      <c r="E35" s="48">
        <f t="shared" si="0"/>
        <v>88.476396102001516</v>
      </c>
    </row>
    <row r="36" spans="1:5" ht="16.5" thickBot="1">
      <c r="A36" s="78" t="s">
        <v>18</v>
      </c>
      <c r="B36" s="19" t="s">
        <v>19</v>
      </c>
      <c r="C36" s="55">
        <f>SUM(C35/C32*100)</f>
        <v>29.952838742407245</v>
      </c>
      <c r="D36" s="55">
        <f>SUM(D35/D32*100)</f>
        <v>29.984881190282437</v>
      </c>
      <c r="E36" s="54">
        <f>SUM(D36/C36*100)</f>
        <v>100.1069763308605</v>
      </c>
    </row>
    <row r="37" spans="1:5" ht="31.5" customHeight="1">
      <c r="A37" s="14" t="s">
        <v>64</v>
      </c>
      <c r="B37" s="15" t="s">
        <v>3</v>
      </c>
      <c r="C37" s="15" t="s">
        <v>20</v>
      </c>
      <c r="D37" s="15" t="s">
        <v>20</v>
      </c>
      <c r="E37" s="48"/>
    </row>
    <row r="38" spans="1:5" ht="30" customHeight="1">
      <c r="A38" s="77" t="s">
        <v>91</v>
      </c>
      <c r="B38" s="12" t="s">
        <v>50</v>
      </c>
      <c r="C38" s="20" t="s">
        <v>20</v>
      </c>
      <c r="D38" s="20" t="s">
        <v>20</v>
      </c>
      <c r="E38" s="50"/>
    </row>
    <row r="39" spans="1:5" ht="16.5" thickBot="1">
      <c r="A39" s="78" t="s">
        <v>21</v>
      </c>
      <c r="B39" s="19" t="s">
        <v>11</v>
      </c>
      <c r="C39" s="19"/>
      <c r="D39" s="19"/>
      <c r="E39" s="54"/>
    </row>
    <row r="40" spans="1:5" ht="46.5" customHeight="1">
      <c r="A40" s="14" t="s">
        <v>65</v>
      </c>
      <c r="B40" s="15" t="s">
        <v>3</v>
      </c>
      <c r="C40" s="15" t="s">
        <v>20</v>
      </c>
      <c r="D40" s="15" t="s">
        <v>20</v>
      </c>
      <c r="E40" s="48"/>
    </row>
    <row r="41" spans="1:5" ht="15.75" customHeight="1">
      <c r="A41" s="77" t="s">
        <v>22</v>
      </c>
      <c r="B41" s="12" t="s">
        <v>23</v>
      </c>
      <c r="C41" s="12" t="s">
        <v>20</v>
      </c>
      <c r="D41" s="12" t="s">
        <v>20</v>
      </c>
      <c r="E41" s="50"/>
    </row>
    <row r="42" spans="1:5" ht="16.5" thickBot="1">
      <c r="A42" s="78" t="s">
        <v>21</v>
      </c>
      <c r="B42" s="19" t="s">
        <v>11</v>
      </c>
      <c r="C42" s="19" t="s">
        <v>20</v>
      </c>
      <c r="D42" s="19" t="s">
        <v>20</v>
      </c>
      <c r="E42" s="54"/>
    </row>
    <row r="43" spans="1:5" ht="31.5">
      <c r="A43" s="13" t="s">
        <v>66</v>
      </c>
      <c r="B43" s="21" t="s">
        <v>3</v>
      </c>
      <c r="C43" s="21">
        <v>186.24</v>
      </c>
      <c r="D43" s="21">
        <v>1023.45</v>
      </c>
      <c r="E43" s="48"/>
    </row>
    <row r="44" spans="1:5" ht="31.5">
      <c r="A44" s="77" t="s">
        <v>24</v>
      </c>
      <c r="B44" s="12" t="s">
        <v>3</v>
      </c>
      <c r="C44" s="12"/>
      <c r="D44" s="12"/>
      <c r="E44" s="50"/>
    </row>
    <row r="45" spans="1:5" ht="31.5">
      <c r="A45" s="77" t="s">
        <v>67</v>
      </c>
      <c r="B45" s="20" t="s">
        <v>3</v>
      </c>
      <c r="C45" s="20"/>
      <c r="D45" s="20"/>
      <c r="E45" s="50"/>
    </row>
    <row r="46" spans="1:5" ht="31.5">
      <c r="A46" s="77" t="s">
        <v>68</v>
      </c>
      <c r="B46" s="20" t="s">
        <v>3</v>
      </c>
      <c r="C46" s="20"/>
      <c r="D46" s="20"/>
      <c r="E46" s="50"/>
    </row>
    <row r="47" spans="1:5" ht="31.5">
      <c r="A47" s="43" t="s">
        <v>69</v>
      </c>
      <c r="B47" s="17" t="s">
        <v>16</v>
      </c>
      <c r="C47" s="17"/>
      <c r="D47" s="17"/>
      <c r="E47" s="50"/>
    </row>
    <row r="48" spans="1:5" ht="30" customHeight="1" thickBot="1">
      <c r="A48" s="77" t="s">
        <v>70</v>
      </c>
      <c r="B48" s="20" t="s">
        <v>3</v>
      </c>
      <c r="C48" s="20"/>
      <c r="D48" s="20"/>
      <c r="E48" s="50"/>
    </row>
    <row r="49" spans="1:5" ht="15.75">
      <c r="A49" s="14" t="s">
        <v>25</v>
      </c>
      <c r="B49" s="18" t="s">
        <v>3</v>
      </c>
      <c r="C49" s="56">
        <f>SUM(C50:C70)</f>
        <v>2653.58</v>
      </c>
      <c r="D49" s="56">
        <f>SUM(D50:D70)</f>
        <v>1046.22</v>
      </c>
      <c r="E49" s="48">
        <f t="shared" si="0"/>
        <v>39.426736710406324</v>
      </c>
    </row>
    <row r="50" spans="1:5" ht="15.75">
      <c r="A50" s="77" t="s">
        <v>26</v>
      </c>
      <c r="B50" s="12" t="s">
        <v>3</v>
      </c>
      <c r="C50" s="12">
        <v>596.74</v>
      </c>
      <c r="D50" s="12">
        <v>1002.27</v>
      </c>
      <c r="E50" s="50">
        <f t="shared" si="0"/>
        <v>167.95756946073666</v>
      </c>
    </row>
    <row r="51" spans="1:5" ht="31.5">
      <c r="A51" s="77" t="s">
        <v>71</v>
      </c>
      <c r="B51" s="12" t="s">
        <v>50</v>
      </c>
      <c r="C51" s="57"/>
      <c r="D51" s="57"/>
      <c r="E51" s="50"/>
    </row>
    <row r="52" spans="1:5" ht="15.75">
      <c r="A52" s="77" t="s">
        <v>27</v>
      </c>
      <c r="B52" s="12" t="s">
        <v>11</v>
      </c>
      <c r="C52" s="30"/>
      <c r="D52" s="30"/>
      <c r="E52" s="50"/>
    </row>
    <row r="53" spans="1:5" ht="15.75">
      <c r="A53" s="77" t="s">
        <v>28</v>
      </c>
      <c r="B53" s="12" t="s">
        <v>3</v>
      </c>
      <c r="C53" s="30"/>
      <c r="D53" s="30"/>
      <c r="E53" s="50"/>
    </row>
    <row r="54" spans="1:5" ht="31.5">
      <c r="A54" s="77" t="s">
        <v>72</v>
      </c>
      <c r="B54" s="12" t="s">
        <v>50</v>
      </c>
      <c r="C54" s="57"/>
      <c r="D54" s="57"/>
      <c r="E54" s="50"/>
    </row>
    <row r="55" spans="1:5" ht="15.75">
      <c r="A55" s="77" t="s">
        <v>29</v>
      </c>
      <c r="B55" s="12" t="s">
        <v>30</v>
      </c>
      <c r="C55" s="30"/>
      <c r="D55" s="30"/>
      <c r="E55" s="50"/>
    </row>
    <row r="56" spans="1:5" ht="15.75">
      <c r="A56" s="77" t="s">
        <v>31</v>
      </c>
      <c r="B56" s="12" t="s">
        <v>30</v>
      </c>
      <c r="C56" s="30"/>
      <c r="D56" s="30"/>
      <c r="E56" s="50"/>
    </row>
    <row r="57" spans="1:5" ht="15.75">
      <c r="A57" s="77" t="s">
        <v>27</v>
      </c>
      <c r="B57" s="12" t="s">
        <v>12</v>
      </c>
      <c r="C57" s="30"/>
      <c r="D57" s="30"/>
      <c r="E57" s="50"/>
    </row>
    <row r="58" spans="1:5" ht="15.75">
      <c r="A58" s="77" t="s">
        <v>29</v>
      </c>
      <c r="B58" s="12" t="s">
        <v>11</v>
      </c>
      <c r="C58" s="30"/>
      <c r="D58" s="30"/>
      <c r="E58" s="50"/>
    </row>
    <row r="59" spans="1:5" ht="15.75">
      <c r="A59" s="77" t="s">
        <v>31</v>
      </c>
      <c r="B59" s="12" t="s">
        <v>11</v>
      </c>
      <c r="C59" s="30"/>
      <c r="D59" s="30"/>
      <c r="E59" s="50"/>
    </row>
    <row r="60" spans="1:5" ht="15.75">
      <c r="A60" s="77" t="s">
        <v>28</v>
      </c>
      <c r="B60" s="12" t="s">
        <v>3</v>
      </c>
      <c r="C60" s="30"/>
      <c r="D60" s="30"/>
      <c r="E60" s="50"/>
    </row>
    <row r="61" spans="1:5" ht="15.75">
      <c r="A61" s="77" t="s">
        <v>29</v>
      </c>
      <c r="B61" s="12" t="s">
        <v>3</v>
      </c>
      <c r="C61" s="12"/>
      <c r="D61" s="12"/>
      <c r="E61" s="50"/>
    </row>
    <row r="62" spans="1:5" ht="15.75">
      <c r="A62" s="77" t="s">
        <v>31</v>
      </c>
      <c r="B62" s="12" t="s">
        <v>3</v>
      </c>
      <c r="C62" s="12"/>
      <c r="D62" s="12"/>
      <c r="E62" s="50"/>
    </row>
    <row r="63" spans="1:5" ht="15.75">
      <c r="A63" s="77" t="s">
        <v>32</v>
      </c>
      <c r="B63" s="12" t="s">
        <v>3</v>
      </c>
      <c r="C63" s="12"/>
      <c r="D63" s="12"/>
      <c r="E63" s="50"/>
    </row>
    <row r="64" spans="1:5" ht="15.75" customHeight="1">
      <c r="A64" s="77" t="s">
        <v>33</v>
      </c>
      <c r="B64" s="12" t="s">
        <v>3</v>
      </c>
      <c r="C64" s="12">
        <v>44.59</v>
      </c>
      <c r="D64" s="12">
        <v>43.95</v>
      </c>
      <c r="E64" s="50">
        <f t="shared" si="0"/>
        <v>98.564700605516933</v>
      </c>
    </row>
    <row r="65" spans="1:5" ht="15.75" customHeight="1">
      <c r="A65" s="77" t="s">
        <v>92</v>
      </c>
      <c r="B65" s="12" t="s">
        <v>3</v>
      </c>
      <c r="C65" s="12">
        <v>921.39</v>
      </c>
      <c r="D65" s="12">
        <v>0</v>
      </c>
      <c r="E65" s="50"/>
    </row>
    <row r="66" spans="1:5" ht="31.5" customHeight="1">
      <c r="A66" s="77" t="s">
        <v>73</v>
      </c>
      <c r="B66" s="20" t="s">
        <v>3</v>
      </c>
      <c r="C66" s="20" t="s">
        <v>20</v>
      </c>
      <c r="D66" s="20" t="s">
        <v>20</v>
      </c>
      <c r="E66" s="50"/>
    </row>
    <row r="67" spans="1:5" ht="65.25" customHeight="1">
      <c r="A67" s="77" t="s">
        <v>75</v>
      </c>
      <c r="B67" s="20" t="s">
        <v>3</v>
      </c>
      <c r="C67" s="20"/>
      <c r="D67" s="20"/>
      <c r="E67" s="50"/>
    </row>
    <row r="68" spans="1:5" ht="30.75" customHeight="1">
      <c r="A68" s="43" t="s">
        <v>105</v>
      </c>
      <c r="B68" s="20" t="s">
        <v>3</v>
      </c>
      <c r="C68" s="17">
        <v>892.9</v>
      </c>
      <c r="D68" s="17">
        <v>0</v>
      </c>
      <c r="E68" s="58"/>
    </row>
    <row r="69" spans="1:5" ht="31.5">
      <c r="A69" s="43" t="s">
        <v>74</v>
      </c>
      <c r="B69" s="17" t="s">
        <v>3</v>
      </c>
      <c r="C69" s="17"/>
      <c r="D69" s="17"/>
      <c r="E69" s="58"/>
    </row>
    <row r="70" spans="1:5" ht="16.5" thickBot="1">
      <c r="A70" s="78" t="s">
        <v>107</v>
      </c>
      <c r="B70" s="19" t="s">
        <v>42</v>
      </c>
      <c r="C70" s="19">
        <v>197.96</v>
      </c>
      <c r="D70" s="19">
        <v>0</v>
      </c>
      <c r="E70" s="54"/>
    </row>
    <row r="71" spans="1:5" ht="15.75">
      <c r="A71" s="14" t="s">
        <v>34</v>
      </c>
      <c r="B71" s="18" t="s">
        <v>3</v>
      </c>
      <c r="C71" s="56">
        <f>SUM(C72:C74)</f>
        <v>9482.7900000000009</v>
      </c>
      <c r="D71" s="56">
        <f>SUM(D72:D74)</f>
        <v>8938.89</v>
      </c>
      <c r="E71" s="48">
        <f t="shared" si="0"/>
        <v>94.264346252526934</v>
      </c>
    </row>
    <row r="72" spans="1:5" ht="31.5">
      <c r="A72" s="77" t="s">
        <v>76</v>
      </c>
      <c r="B72" s="20" t="s">
        <v>3</v>
      </c>
      <c r="C72" s="20">
        <v>3469.31</v>
      </c>
      <c r="D72" s="20">
        <v>3263.78</v>
      </c>
      <c r="E72" s="50">
        <f t="shared" si="0"/>
        <v>94.075767227489052</v>
      </c>
    </row>
    <row r="73" spans="1:5" ht="15.75">
      <c r="A73" s="77" t="s">
        <v>35</v>
      </c>
      <c r="B73" s="12" t="s">
        <v>3</v>
      </c>
      <c r="C73" s="12">
        <v>1043.21</v>
      </c>
      <c r="D73" s="12">
        <v>982.24</v>
      </c>
      <c r="E73" s="50">
        <f t="shared" si="0"/>
        <v>94.155539153190631</v>
      </c>
    </row>
    <row r="74" spans="1:5" ht="15.75">
      <c r="A74" s="77" t="s">
        <v>104</v>
      </c>
      <c r="B74" s="12"/>
      <c r="C74" s="12">
        <v>4970.2700000000004</v>
      </c>
      <c r="D74" s="12">
        <v>4692.87</v>
      </c>
      <c r="E74" s="50">
        <f t="shared" si="0"/>
        <v>94.418814269647314</v>
      </c>
    </row>
    <row r="75" spans="1:5" ht="31.5">
      <c r="A75" s="77" t="s">
        <v>77</v>
      </c>
      <c r="B75" s="20" t="s">
        <v>16</v>
      </c>
      <c r="C75" s="20">
        <v>13</v>
      </c>
      <c r="D75" s="20">
        <v>13</v>
      </c>
      <c r="E75" s="50">
        <f t="shared" si="0"/>
        <v>100</v>
      </c>
    </row>
    <row r="76" spans="1:5" ht="15.75">
      <c r="A76" s="77" t="s">
        <v>36</v>
      </c>
      <c r="B76" s="12" t="s">
        <v>3</v>
      </c>
      <c r="C76" s="12"/>
      <c r="D76" s="12"/>
      <c r="E76" s="50"/>
    </row>
    <row r="77" spans="1:5" ht="48" customHeight="1">
      <c r="A77" s="77" t="s">
        <v>78</v>
      </c>
      <c r="B77" s="20" t="s">
        <v>9</v>
      </c>
      <c r="C77" s="51"/>
      <c r="D77" s="20"/>
      <c r="E77" s="50"/>
    </row>
    <row r="78" spans="1:5" ht="48" customHeight="1" thickBot="1">
      <c r="A78" s="43" t="s">
        <v>79</v>
      </c>
      <c r="B78" s="17" t="s">
        <v>11</v>
      </c>
      <c r="C78" s="17"/>
      <c r="D78" s="17"/>
      <c r="E78" s="54"/>
    </row>
    <row r="79" spans="1:5" ht="15.75" customHeight="1" thickBot="1">
      <c r="A79" s="23" t="s">
        <v>37</v>
      </c>
      <c r="B79" s="24" t="s">
        <v>5</v>
      </c>
      <c r="C79" s="25" t="s">
        <v>20</v>
      </c>
      <c r="D79" s="25" t="s">
        <v>20</v>
      </c>
      <c r="E79" s="45"/>
    </row>
    <row r="80" spans="1:5" ht="31.5">
      <c r="A80" s="14" t="s">
        <v>80</v>
      </c>
      <c r="B80" s="15" t="s">
        <v>3</v>
      </c>
      <c r="C80" s="47">
        <f>SUM(C81:C83)</f>
        <v>4799.9799999999996</v>
      </c>
      <c r="D80" s="47">
        <f>SUM(D81:D83)</f>
        <v>6282.93</v>
      </c>
      <c r="E80" s="48">
        <f>SUM(D80/C80*100)</f>
        <v>130.89492039550166</v>
      </c>
    </row>
    <row r="81" spans="1:5" ht="47.25">
      <c r="A81" s="77" t="s">
        <v>81</v>
      </c>
      <c r="B81" s="20" t="s">
        <v>3</v>
      </c>
      <c r="C81" s="20">
        <v>3383.93</v>
      </c>
      <c r="D81" s="20">
        <v>3928.38</v>
      </c>
      <c r="E81" s="50">
        <f t="shared" ref="E81:E102" si="2">SUM(D81/C81*100)</f>
        <v>116.08928080663607</v>
      </c>
    </row>
    <row r="82" spans="1:5" ht="15.75">
      <c r="A82" s="77" t="s">
        <v>39</v>
      </c>
      <c r="B82" s="12" t="s">
        <v>3</v>
      </c>
      <c r="C82" s="12">
        <v>946.92</v>
      </c>
      <c r="D82" s="12">
        <v>1179.6600000000001</v>
      </c>
      <c r="E82" s="50">
        <f t="shared" si="2"/>
        <v>124.57863388670638</v>
      </c>
    </row>
    <row r="83" spans="1:5" ht="15.75">
      <c r="A83" s="43" t="s">
        <v>104</v>
      </c>
      <c r="B83" s="12" t="s">
        <v>3</v>
      </c>
      <c r="C83" s="33">
        <v>469.13</v>
      </c>
      <c r="D83" s="33">
        <v>1174.8900000000001</v>
      </c>
      <c r="E83" s="50">
        <f t="shared" si="2"/>
        <v>250.44017649691989</v>
      </c>
    </row>
    <row r="84" spans="1:5" ht="48" thickBot="1">
      <c r="A84" s="43" t="s">
        <v>82</v>
      </c>
      <c r="B84" s="17" t="s">
        <v>16</v>
      </c>
      <c r="C84" s="17">
        <v>13</v>
      </c>
      <c r="D84" s="17">
        <v>13</v>
      </c>
      <c r="E84" s="54">
        <f t="shared" si="2"/>
        <v>100</v>
      </c>
    </row>
    <row r="85" spans="1:5" ht="16.5" thickBot="1">
      <c r="A85" s="26" t="s">
        <v>40</v>
      </c>
      <c r="B85" s="24" t="s">
        <v>3</v>
      </c>
      <c r="C85" s="73">
        <f>SUM(C9+C10+C30+C32+C35+C43+C49+C71+C80)</f>
        <v>58930.790000000008</v>
      </c>
      <c r="D85" s="73">
        <f>SUM(D9+D10+D30+D32+D35+D43+D49+D71+D80)</f>
        <v>58009.799999999996</v>
      </c>
      <c r="E85" s="45">
        <f t="shared" si="2"/>
        <v>98.437166717093021</v>
      </c>
    </row>
    <row r="86" spans="1:5" ht="31.5" customHeight="1" thickBot="1">
      <c r="A86" s="27" t="s">
        <v>41</v>
      </c>
      <c r="B86" s="28" t="s">
        <v>42</v>
      </c>
      <c r="C86" s="28" t="s">
        <v>20</v>
      </c>
      <c r="D86" s="28" t="s">
        <v>20</v>
      </c>
      <c r="E86" s="45"/>
    </row>
    <row r="87" spans="1:5" ht="16.5" thickBot="1">
      <c r="A87" s="27" t="s">
        <v>43</v>
      </c>
      <c r="B87" s="28" t="s">
        <v>3</v>
      </c>
      <c r="C87" s="66">
        <f>SUM(C85)</f>
        <v>58930.790000000008</v>
      </c>
      <c r="D87" s="66">
        <f>SUM(D85)</f>
        <v>58009.799999999996</v>
      </c>
      <c r="E87" s="45">
        <f t="shared" si="2"/>
        <v>98.437166717093021</v>
      </c>
    </row>
    <row r="88" spans="1:5" ht="15.75">
      <c r="A88" s="14" t="s">
        <v>44</v>
      </c>
      <c r="B88" s="18" t="s">
        <v>42</v>
      </c>
      <c r="C88" s="18">
        <v>2938.13</v>
      </c>
      <c r="D88" s="18">
        <v>-581.45000000000005</v>
      </c>
      <c r="E88" s="48">
        <f t="shared" si="2"/>
        <v>-19.789798273051225</v>
      </c>
    </row>
    <row r="89" spans="1:5" ht="16.5" thickBot="1">
      <c r="A89" s="78" t="s">
        <v>45</v>
      </c>
      <c r="B89" s="19" t="s">
        <v>11</v>
      </c>
      <c r="C89" s="19"/>
      <c r="D89" s="19"/>
      <c r="E89" s="54"/>
    </row>
    <row r="90" spans="1:5" ht="16.5" thickBot="1">
      <c r="A90" s="44" t="s">
        <v>46</v>
      </c>
      <c r="B90" s="29" t="s">
        <v>19</v>
      </c>
      <c r="C90" s="60">
        <f>SUM(C88/C87*100)</f>
        <v>4.9857298705820838</v>
      </c>
      <c r="D90" s="60"/>
      <c r="E90" s="45">
        <f t="shared" si="2"/>
        <v>0</v>
      </c>
    </row>
    <row r="91" spans="1:5" ht="31.5">
      <c r="A91" s="14" t="s">
        <v>83</v>
      </c>
      <c r="B91" s="15" t="s">
        <v>3</v>
      </c>
      <c r="C91" s="46">
        <f>SUM(C87+C88)</f>
        <v>61868.920000000006</v>
      </c>
      <c r="D91" s="46">
        <f>SUM(D87+D88)</f>
        <v>57428.35</v>
      </c>
      <c r="E91" s="48">
        <f t="shared" si="2"/>
        <v>92.822615943514123</v>
      </c>
    </row>
    <row r="92" spans="1:5" ht="30" customHeight="1">
      <c r="A92" s="22" t="s">
        <v>47</v>
      </c>
      <c r="B92" s="30" t="s">
        <v>42</v>
      </c>
      <c r="C92" s="30" t="s">
        <v>20</v>
      </c>
      <c r="D92" s="30" t="s">
        <v>20</v>
      </c>
      <c r="E92" s="50"/>
    </row>
    <row r="93" spans="1:5" ht="48" thickBot="1">
      <c r="A93" s="31" t="s">
        <v>48</v>
      </c>
      <c r="B93" s="32" t="s">
        <v>42</v>
      </c>
      <c r="C93" s="67">
        <f>SUM(C91)</f>
        <v>61868.920000000006</v>
      </c>
      <c r="D93" s="67">
        <f>SUM(D91)</f>
        <v>57428.35</v>
      </c>
      <c r="E93" s="54">
        <f t="shared" si="2"/>
        <v>92.822615943514123</v>
      </c>
    </row>
    <row r="94" spans="1:5" ht="31.5">
      <c r="A94" s="14" t="s">
        <v>84</v>
      </c>
      <c r="B94" s="18" t="s">
        <v>49</v>
      </c>
      <c r="C94" s="47">
        <f>SUM(C95:C98)</f>
        <v>2013.92</v>
      </c>
      <c r="D94" s="47">
        <f>SUM(D95:D98)</f>
        <v>1822.56</v>
      </c>
      <c r="E94" s="48">
        <f t="shared" si="2"/>
        <v>90.498132994359253</v>
      </c>
    </row>
    <row r="95" spans="1:5" ht="31.5">
      <c r="A95" s="77" t="s">
        <v>85</v>
      </c>
      <c r="B95" s="12" t="s">
        <v>50</v>
      </c>
      <c r="C95" s="20">
        <v>1218.17</v>
      </c>
      <c r="D95" s="20">
        <v>1171.8399999999999</v>
      </c>
      <c r="E95" s="50">
        <f t="shared" si="2"/>
        <v>96.196754147614854</v>
      </c>
    </row>
    <row r="96" spans="1:5" ht="15.75" customHeight="1">
      <c r="A96" s="77" t="s">
        <v>97</v>
      </c>
      <c r="B96" s="12" t="s">
        <v>50</v>
      </c>
      <c r="C96" s="20">
        <v>10.71</v>
      </c>
      <c r="D96" s="20">
        <v>1.47</v>
      </c>
      <c r="E96" s="50">
        <f t="shared" si="2"/>
        <v>13.725490196078431</v>
      </c>
    </row>
    <row r="97" spans="1:5" ht="31.5">
      <c r="A97" s="77" t="s">
        <v>86</v>
      </c>
      <c r="B97" s="12" t="s">
        <v>50</v>
      </c>
      <c r="C97" s="20">
        <v>512.17999999999995</v>
      </c>
      <c r="D97" s="20">
        <v>456.93</v>
      </c>
      <c r="E97" s="50">
        <f t="shared" si="2"/>
        <v>89.212776758170961</v>
      </c>
    </row>
    <row r="98" spans="1:5" ht="31.5">
      <c r="A98" s="77" t="s">
        <v>98</v>
      </c>
      <c r="B98" s="12" t="s">
        <v>50</v>
      </c>
      <c r="C98" s="68">
        <f>SUM(C99:C100)</f>
        <v>272.86</v>
      </c>
      <c r="D98" s="68">
        <f>SUM(D99:D100)</f>
        <v>192.32000000000002</v>
      </c>
      <c r="E98" s="50">
        <f t="shared" si="2"/>
        <v>70.483031591292246</v>
      </c>
    </row>
    <row r="99" spans="1:5" ht="15.75" customHeight="1">
      <c r="A99" s="38" t="s">
        <v>99</v>
      </c>
      <c r="B99" s="12" t="s">
        <v>50</v>
      </c>
      <c r="C99" s="39">
        <v>247.93</v>
      </c>
      <c r="D99" s="39">
        <v>171.33</v>
      </c>
      <c r="E99" s="50">
        <f t="shared" si="2"/>
        <v>69.104182632194579</v>
      </c>
    </row>
    <row r="100" spans="1:5" ht="15.75" customHeight="1" thickBot="1">
      <c r="A100" s="74" t="s">
        <v>100</v>
      </c>
      <c r="B100" s="33" t="s">
        <v>50</v>
      </c>
      <c r="C100" s="75">
        <v>24.93</v>
      </c>
      <c r="D100" s="40">
        <v>20.99</v>
      </c>
      <c r="E100" s="54">
        <f t="shared" si="2"/>
        <v>84.195748094665063</v>
      </c>
    </row>
    <row r="101" spans="1:5" ht="32.25" thickBot="1">
      <c r="A101" s="26" t="s">
        <v>51</v>
      </c>
      <c r="B101" s="24" t="s">
        <v>11</v>
      </c>
      <c r="C101" s="59">
        <f>SUM(C87/C94)</f>
        <v>29.261733335981571</v>
      </c>
      <c r="D101" s="69">
        <f>SUM(D87/D94)</f>
        <v>31.828746378720041</v>
      </c>
      <c r="E101" s="45">
        <f t="shared" si="2"/>
        <v>108.77259393100256</v>
      </c>
    </row>
    <row r="102" spans="1:5" ht="46.5" customHeight="1" thickBot="1">
      <c r="A102" s="44" t="s">
        <v>87</v>
      </c>
      <c r="B102" s="34" t="s">
        <v>11</v>
      </c>
      <c r="C102" s="61">
        <f>SUM(C93/C94)</f>
        <v>30.720644315563678</v>
      </c>
      <c r="D102" s="62">
        <f>SUM(D93/D94)</f>
        <v>31.509717101220261</v>
      </c>
      <c r="E102" s="63">
        <f t="shared" si="2"/>
        <v>102.56854243534477</v>
      </c>
    </row>
    <row r="103" spans="1:5">
      <c r="A103" s="37"/>
      <c r="B103" s="37"/>
      <c r="C103" s="37"/>
      <c r="D103" s="37"/>
      <c r="E103" s="37"/>
    </row>
    <row r="104" spans="1:5" ht="15.75">
      <c r="A104" s="7" t="s">
        <v>119</v>
      </c>
      <c r="B104" s="8"/>
      <c r="C104" s="8"/>
      <c r="D104" s="8"/>
      <c r="E104" s="8" t="s">
        <v>109</v>
      </c>
    </row>
    <row r="105" spans="1:5" ht="15.75">
      <c r="A105" s="9"/>
      <c r="B105" s="8"/>
      <c r="C105" s="8"/>
      <c r="D105" s="8"/>
      <c r="E105" s="8"/>
    </row>
    <row r="106" spans="1:5" ht="15.75">
      <c r="A106" s="7" t="s">
        <v>88</v>
      </c>
      <c r="B106" s="8"/>
      <c r="C106" s="8"/>
      <c r="D106" s="8"/>
      <c r="E106" s="8" t="s">
        <v>120</v>
      </c>
    </row>
    <row r="107" spans="1:5" ht="15.75">
      <c r="A107" s="6"/>
      <c r="B107" s="4"/>
      <c r="C107" s="8"/>
      <c r="D107" s="8"/>
      <c r="E107" s="8"/>
    </row>
  </sheetData>
  <mergeCells count="9">
    <mergeCell ref="A28:A29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copies="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98"/>
  <sheetViews>
    <sheetView topLeftCell="A81" workbookViewId="0">
      <selection sqref="A1:E35"/>
    </sheetView>
  </sheetViews>
  <sheetFormatPr defaultRowHeight="15"/>
  <cols>
    <col min="1" max="1" width="30" customWidth="1"/>
    <col min="2" max="2" width="12.28515625" customWidth="1"/>
    <col min="3" max="5" width="17.7109375" customWidth="1"/>
  </cols>
  <sheetData>
    <row r="1" spans="1:5" ht="15.75">
      <c r="A1" s="88" t="s">
        <v>52</v>
      </c>
      <c r="B1" s="88"/>
      <c r="C1" s="88"/>
      <c r="D1" s="88"/>
      <c r="E1" s="88"/>
    </row>
    <row r="2" spans="1:5" ht="15.75">
      <c r="A2" s="88" t="s">
        <v>90</v>
      </c>
      <c r="B2" s="88"/>
      <c r="C2" s="88"/>
      <c r="D2" s="88"/>
      <c r="E2" s="88"/>
    </row>
    <row r="3" spans="1:5" ht="15.75">
      <c r="A3" s="88" t="s">
        <v>53</v>
      </c>
      <c r="B3" s="88"/>
      <c r="C3" s="88"/>
      <c r="D3" s="88"/>
      <c r="E3" s="88"/>
    </row>
    <row r="4" spans="1:5" ht="15.75">
      <c r="A4" s="88" t="s">
        <v>116</v>
      </c>
      <c r="B4" s="88"/>
      <c r="C4" s="88"/>
      <c r="D4" s="88"/>
      <c r="E4" s="88"/>
    </row>
    <row r="5" spans="1:5" ht="15.75" thickBot="1">
      <c r="A5" s="3"/>
      <c r="B5" s="4"/>
      <c r="C5" s="4"/>
      <c r="D5" s="4"/>
      <c r="E5" s="4"/>
    </row>
    <row r="6" spans="1:5" ht="32.25" thickBot="1">
      <c r="A6" s="89" t="s">
        <v>0</v>
      </c>
      <c r="B6" s="89" t="s">
        <v>55</v>
      </c>
      <c r="C6" s="10" t="s">
        <v>1</v>
      </c>
      <c r="D6" s="91" t="s">
        <v>117</v>
      </c>
      <c r="E6" s="91" t="s">
        <v>56</v>
      </c>
    </row>
    <row r="7" spans="1:5" ht="32.25" thickBot="1">
      <c r="A7" s="89"/>
      <c r="B7" s="90"/>
      <c r="C7" s="11" t="s">
        <v>118</v>
      </c>
      <c r="D7" s="92"/>
      <c r="E7" s="92"/>
    </row>
    <row r="8" spans="1:5" ht="16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</row>
    <row r="9" spans="1:5" ht="16.5" thickBot="1">
      <c r="A9" s="44" t="s">
        <v>2</v>
      </c>
      <c r="B9" s="29" t="s">
        <v>3</v>
      </c>
      <c r="C9" s="29">
        <v>114.88</v>
      </c>
      <c r="D9" s="29">
        <v>268.26</v>
      </c>
      <c r="E9" s="45">
        <f>SUM(D9/C9*100)</f>
        <v>233.51323119777157</v>
      </c>
    </row>
    <row r="10" spans="1:5" ht="32.25" customHeight="1">
      <c r="A10" s="14" t="s">
        <v>57</v>
      </c>
      <c r="B10" s="15" t="s">
        <v>3</v>
      </c>
      <c r="C10" s="46">
        <f>SUM(C11:C14)</f>
        <v>3707.4199999999996</v>
      </c>
      <c r="D10" s="46">
        <f>SUM(D11:D14)</f>
        <v>5105.21</v>
      </c>
      <c r="E10" s="48">
        <f t="shared" ref="E10:E76" si="0">SUM(D10/C10*100)</f>
        <v>137.70249931219016</v>
      </c>
    </row>
    <row r="11" spans="1:5" ht="15.75">
      <c r="A11" s="77" t="s">
        <v>4</v>
      </c>
      <c r="B11" s="12" t="s">
        <v>5</v>
      </c>
      <c r="C11" s="49">
        <v>17.2</v>
      </c>
      <c r="D11" s="49">
        <f>17.5+(D16*(5105.2-2727.6)/D15)</f>
        <v>32.826325326789672</v>
      </c>
      <c r="E11" s="50">
        <f t="shared" si="0"/>
        <v>190.85072864412601</v>
      </c>
    </row>
    <row r="12" spans="1:5" ht="15.75">
      <c r="A12" s="77" t="s">
        <v>6</v>
      </c>
      <c r="B12" s="12" t="s">
        <v>5</v>
      </c>
      <c r="C12" s="49">
        <v>2922.39</v>
      </c>
      <c r="D12" s="49">
        <f>2243.3+(D17*(5105.2-2727.6)/D15)</f>
        <v>4267.721326034638</v>
      </c>
      <c r="E12" s="50">
        <f t="shared" si="0"/>
        <v>146.03531103085618</v>
      </c>
    </row>
    <row r="13" spans="1:5" ht="15.75">
      <c r="A13" s="77" t="s">
        <v>7</v>
      </c>
      <c r="B13" s="12" t="s">
        <v>5</v>
      </c>
      <c r="C13" s="49">
        <v>767.83</v>
      </c>
      <c r="D13" s="49">
        <f>381.2+(D18*(5105.2-2727.6)/D15)</f>
        <v>719.05234863857299</v>
      </c>
      <c r="E13" s="50">
        <f t="shared" si="0"/>
        <v>93.64733712391714</v>
      </c>
    </row>
    <row r="14" spans="1:5" ht="15.75">
      <c r="A14" s="77" t="s">
        <v>8</v>
      </c>
      <c r="B14" s="12" t="s">
        <v>5</v>
      </c>
      <c r="C14" s="12"/>
      <c r="D14" s="12">
        <v>85.61</v>
      </c>
      <c r="E14" s="50"/>
    </row>
    <row r="15" spans="1:5" ht="48" customHeight="1">
      <c r="A15" s="77" t="s">
        <v>58</v>
      </c>
      <c r="B15" s="20" t="s">
        <v>9</v>
      </c>
      <c r="C15" s="51">
        <f>SUM(C16:C19)</f>
        <v>876.79</v>
      </c>
      <c r="D15" s="51">
        <f>SUM(D16:D19)</f>
        <v>1059.55</v>
      </c>
      <c r="E15" s="50">
        <f t="shared" si="0"/>
        <v>120.84421583275358</v>
      </c>
    </row>
    <row r="16" spans="1:5" ht="18" customHeight="1">
      <c r="A16" s="77" t="s">
        <v>4</v>
      </c>
      <c r="B16" s="12" t="s">
        <v>10</v>
      </c>
      <c r="C16" s="12">
        <v>2.76</v>
      </c>
      <c r="D16" s="12">
        <v>6.83</v>
      </c>
      <c r="E16" s="50">
        <f t="shared" si="0"/>
        <v>247.46376811594203</v>
      </c>
    </row>
    <row r="17" spans="1:5" ht="19.5" customHeight="1">
      <c r="A17" s="77" t="s">
        <v>6</v>
      </c>
      <c r="B17" s="12" t="s">
        <v>10</v>
      </c>
      <c r="C17" s="12">
        <v>730.63</v>
      </c>
      <c r="D17" s="12">
        <v>902.16</v>
      </c>
      <c r="E17" s="50">
        <f t="shared" si="0"/>
        <v>123.47699930197227</v>
      </c>
    </row>
    <row r="18" spans="1:5" ht="15.75" customHeight="1">
      <c r="A18" s="77" t="s">
        <v>7</v>
      </c>
      <c r="B18" s="12" t="s">
        <v>10</v>
      </c>
      <c r="C18" s="12">
        <v>143.4</v>
      </c>
      <c r="D18" s="12">
        <v>150.56</v>
      </c>
      <c r="E18" s="50">
        <f t="shared" si="0"/>
        <v>104.99302649930264</v>
      </c>
    </row>
    <row r="19" spans="1:5" ht="19.5" customHeight="1">
      <c r="A19" s="77" t="s">
        <v>8</v>
      </c>
      <c r="B19" s="12" t="s">
        <v>10</v>
      </c>
      <c r="C19" s="12"/>
      <c r="D19" s="12"/>
      <c r="E19" s="50"/>
    </row>
    <row r="20" spans="1:5" ht="45.75" customHeight="1">
      <c r="A20" s="77" t="s">
        <v>59</v>
      </c>
      <c r="B20" s="20" t="s">
        <v>11</v>
      </c>
      <c r="C20" s="52">
        <f>SUM(C10/C15)</f>
        <v>4.2284013275698857</v>
      </c>
      <c r="D20" s="52">
        <f>SUM(D10/D15)</f>
        <v>4.8182813458543725</v>
      </c>
      <c r="E20" s="50">
        <f t="shared" si="0"/>
        <v>113.95042647532934</v>
      </c>
    </row>
    <row r="21" spans="1:5" ht="15.75">
      <c r="A21" s="77" t="s">
        <v>4</v>
      </c>
      <c r="B21" s="12" t="s">
        <v>12</v>
      </c>
      <c r="C21" s="52">
        <f>SUM(C11/C16)</f>
        <v>6.2318840579710146</v>
      </c>
      <c r="D21" s="52">
        <f>SUM(D11/D16)</f>
        <v>4.8061969731756475</v>
      </c>
      <c r="E21" s="50">
        <f t="shared" si="0"/>
        <v>77.122695616074338</v>
      </c>
    </row>
    <row r="22" spans="1:5" ht="15.75">
      <c r="A22" s="77" t="s">
        <v>6</v>
      </c>
      <c r="B22" s="12" t="s">
        <v>12</v>
      </c>
      <c r="C22" s="52">
        <f t="shared" ref="C22:C23" si="1">SUM(C12/C17)</f>
        <v>3.9998220713630701</v>
      </c>
      <c r="D22" s="52">
        <f>SUM(D12/D17)</f>
        <v>4.7305592423014078</v>
      </c>
      <c r="E22" s="50">
        <f t="shared" si="0"/>
        <v>118.26924192878698</v>
      </c>
    </row>
    <row r="23" spans="1:5" ht="15.75">
      <c r="A23" s="77" t="s">
        <v>7</v>
      </c>
      <c r="B23" s="12" t="s">
        <v>12</v>
      </c>
      <c r="C23" s="52">
        <f t="shared" si="1"/>
        <v>5.3544630404463041</v>
      </c>
      <c r="D23" s="52">
        <f>SUM(D13/D18)</f>
        <v>4.7758524750170892</v>
      </c>
      <c r="E23" s="50">
        <f t="shared" si="0"/>
        <v>89.193863865367405</v>
      </c>
    </row>
    <row r="24" spans="1:5" ht="15.75">
      <c r="A24" s="77" t="s">
        <v>8</v>
      </c>
      <c r="B24" s="12" t="s">
        <v>12</v>
      </c>
      <c r="C24" s="12"/>
      <c r="D24" s="12"/>
      <c r="E24" s="50"/>
    </row>
    <row r="25" spans="1:5" ht="32.25" customHeight="1" thickBot="1">
      <c r="A25" s="43" t="s">
        <v>60</v>
      </c>
      <c r="B25" s="17" t="s">
        <v>13</v>
      </c>
      <c r="C25" s="53">
        <f>SUM(C15/C26)</f>
        <v>0.40321453207633939</v>
      </c>
      <c r="D25" s="53">
        <f>SUM(D15/D26)</f>
        <v>0.48979997503732842</v>
      </c>
      <c r="E25" s="54">
        <f t="shared" si="0"/>
        <v>121.47379027117904</v>
      </c>
    </row>
    <row r="26" spans="1:5" ht="15.75" customHeight="1" thickBot="1">
      <c r="A26" s="26" t="s">
        <v>89</v>
      </c>
      <c r="B26" s="24" t="s">
        <v>50</v>
      </c>
      <c r="C26" s="34">
        <v>2174.5</v>
      </c>
      <c r="D26" s="34">
        <v>2163.23</v>
      </c>
      <c r="E26" s="45">
        <f t="shared" si="0"/>
        <v>99.481719935617392</v>
      </c>
    </row>
    <row r="27" spans="1:5" ht="30" customHeight="1">
      <c r="A27" s="14" t="s">
        <v>61</v>
      </c>
      <c r="B27" s="15" t="s">
        <v>3</v>
      </c>
      <c r="C27" s="15">
        <v>2411.0500000000002</v>
      </c>
      <c r="D27" s="15">
        <v>2504.7600000000002</v>
      </c>
      <c r="E27" s="48">
        <f t="shared" si="0"/>
        <v>103.88668837228595</v>
      </c>
    </row>
    <row r="28" spans="1:5" ht="30.75" customHeight="1" thickBot="1">
      <c r="A28" s="78" t="s">
        <v>14</v>
      </c>
      <c r="B28" s="16"/>
      <c r="C28" s="16"/>
      <c r="D28" s="16"/>
      <c r="E28" s="54"/>
    </row>
    <row r="29" spans="1:5" ht="36" customHeight="1">
      <c r="A29" s="14" t="s">
        <v>62</v>
      </c>
      <c r="B29" s="15" t="s">
        <v>3</v>
      </c>
      <c r="C29" s="15">
        <v>15558.5</v>
      </c>
      <c r="D29" s="15">
        <v>14329.34</v>
      </c>
      <c r="E29" s="48">
        <f t="shared" si="0"/>
        <v>92.099752546839355</v>
      </c>
    </row>
    <row r="30" spans="1:5" ht="15.75" customHeight="1">
      <c r="A30" s="77" t="s">
        <v>15</v>
      </c>
      <c r="B30" s="20" t="s">
        <v>11</v>
      </c>
      <c r="C30" s="20">
        <v>7410</v>
      </c>
      <c r="D30" s="20">
        <v>7410</v>
      </c>
      <c r="E30" s="50">
        <f t="shared" si="0"/>
        <v>100</v>
      </c>
    </row>
    <row r="31" spans="1:5" ht="30" customHeight="1" thickBot="1">
      <c r="A31" s="43" t="s">
        <v>63</v>
      </c>
      <c r="B31" s="17" t="s">
        <v>16</v>
      </c>
      <c r="C31" s="17">
        <v>92</v>
      </c>
      <c r="D31" s="17">
        <v>92</v>
      </c>
      <c r="E31" s="54">
        <f t="shared" si="0"/>
        <v>100</v>
      </c>
    </row>
    <row r="32" spans="1:5" ht="19.5" customHeight="1">
      <c r="A32" s="14" t="s">
        <v>17</v>
      </c>
      <c r="B32" s="18" t="s">
        <v>3</v>
      </c>
      <c r="C32" s="18">
        <v>4670.3599999999997</v>
      </c>
      <c r="D32" s="18">
        <v>4328.75</v>
      </c>
      <c r="E32" s="48">
        <f t="shared" si="0"/>
        <v>92.685574559562866</v>
      </c>
    </row>
    <row r="33" spans="1:5" ht="20.25" customHeight="1" thickBot="1">
      <c r="A33" s="78" t="s">
        <v>18</v>
      </c>
      <c r="B33" s="19" t="s">
        <v>19</v>
      </c>
      <c r="C33" s="55">
        <f>SUM(C32/C29*100)</f>
        <v>30.01806086705016</v>
      </c>
      <c r="D33" s="55">
        <f>SUM(D32/D29*100)</f>
        <v>30.208997762632471</v>
      </c>
      <c r="E33" s="54">
        <f t="shared" si="0"/>
        <v>100.63607338404692</v>
      </c>
    </row>
    <row r="34" spans="1:5" ht="33" customHeight="1">
      <c r="A34" s="14" t="s">
        <v>64</v>
      </c>
      <c r="B34" s="15" t="s">
        <v>3</v>
      </c>
      <c r="C34" s="15" t="s">
        <v>20</v>
      </c>
      <c r="D34" s="15" t="s">
        <v>20</v>
      </c>
      <c r="E34" s="48"/>
    </row>
    <row r="35" spans="1:5" ht="33" customHeight="1" thickBot="1">
      <c r="A35" s="77" t="s">
        <v>91</v>
      </c>
      <c r="B35" s="12" t="s">
        <v>50</v>
      </c>
      <c r="C35" s="20" t="s">
        <v>20</v>
      </c>
      <c r="D35" s="20" t="s">
        <v>20</v>
      </c>
      <c r="E35" s="54"/>
    </row>
    <row r="36" spans="1:5" ht="47.25" customHeight="1">
      <c r="A36" s="14" t="s">
        <v>65</v>
      </c>
      <c r="B36" s="15" t="s">
        <v>3</v>
      </c>
      <c r="C36" s="15" t="s">
        <v>20</v>
      </c>
      <c r="D36" s="15" t="s">
        <v>20</v>
      </c>
      <c r="E36" s="48"/>
    </row>
    <row r="37" spans="1:5" ht="15.75" customHeight="1">
      <c r="A37" s="77" t="s">
        <v>22</v>
      </c>
      <c r="B37" s="12" t="s">
        <v>23</v>
      </c>
      <c r="C37" s="12" t="s">
        <v>20</v>
      </c>
      <c r="D37" s="12" t="s">
        <v>20</v>
      </c>
      <c r="E37" s="50"/>
    </row>
    <row r="38" spans="1:5" ht="20.25" customHeight="1" thickBot="1">
      <c r="A38" s="78" t="s">
        <v>21</v>
      </c>
      <c r="B38" s="19" t="s">
        <v>11</v>
      </c>
      <c r="C38" s="19" t="s">
        <v>20</v>
      </c>
      <c r="D38" s="19" t="s">
        <v>20</v>
      </c>
      <c r="E38" s="54"/>
    </row>
    <row r="39" spans="1:5" ht="33" customHeight="1">
      <c r="A39" s="14" t="s">
        <v>66</v>
      </c>
      <c r="B39" s="15" t="s">
        <v>3</v>
      </c>
      <c r="C39" s="15">
        <v>117.52</v>
      </c>
      <c r="D39" s="15">
        <v>776.34</v>
      </c>
      <c r="E39" s="48">
        <f t="shared" si="0"/>
        <v>660.60245064669846</v>
      </c>
    </row>
    <row r="40" spans="1:5" ht="32.25" customHeight="1">
      <c r="A40" s="77" t="s">
        <v>24</v>
      </c>
      <c r="B40" s="12" t="s">
        <v>3</v>
      </c>
      <c r="C40" s="12"/>
      <c r="D40" s="12"/>
      <c r="E40" s="76"/>
    </row>
    <row r="41" spans="1:5" ht="32.25" customHeight="1">
      <c r="A41" s="77" t="s">
        <v>67</v>
      </c>
      <c r="B41" s="20" t="s">
        <v>3</v>
      </c>
      <c r="C41" s="20"/>
      <c r="D41" s="20"/>
      <c r="E41" s="50"/>
    </row>
    <row r="42" spans="1:5" ht="31.5" customHeight="1">
      <c r="A42" s="77" t="s">
        <v>68</v>
      </c>
      <c r="B42" s="20" t="s">
        <v>3</v>
      </c>
      <c r="C42" s="20"/>
      <c r="D42" s="20"/>
      <c r="E42" s="50"/>
    </row>
    <row r="43" spans="1:5" ht="33" customHeight="1">
      <c r="A43" s="77" t="s">
        <v>69</v>
      </c>
      <c r="B43" s="20" t="s">
        <v>16</v>
      </c>
      <c r="C43" s="20"/>
      <c r="D43" s="20"/>
      <c r="E43" s="50"/>
    </row>
    <row r="44" spans="1:5" ht="31.5">
      <c r="A44" s="77" t="s">
        <v>70</v>
      </c>
      <c r="B44" s="20" t="s">
        <v>3</v>
      </c>
      <c r="C44" s="20"/>
      <c r="D44" s="20"/>
      <c r="E44" s="50"/>
    </row>
    <row r="45" spans="1:5" ht="15.75">
      <c r="A45" s="86" t="s">
        <v>95</v>
      </c>
      <c r="B45" s="12" t="s">
        <v>50</v>
      </c>
      <c r="C45" s="20"/>
      <c r="D45" s="20"/>
      <c r="E45" s="50"/>
    </row>
    <row r="46" spans="1:5" ht="16.5" thickBot="1">
      <c r="A46" s="87"/>
      <c r="B46" s="19" t="s">
        <v>96</v>
      </c>
      <c r="C46" s="54"/>
      <c r="D46" s="54"/>
      <c r="E46" s="54"/>
    </row>
    <row r="47" spans="1:5" ht="21.75" customHeight="1">
      <c r="A47" s="14" t="s">
        <v>25</v>
      </c>
      <c r="B47" s="18" t="s">
        <v>3</v>
      </c>
      <c r="C47" s="56">
        <f>SUM(C48:C67)</f>
        <v>998.63999999999987</v>
      </c>
      <c r="D47" s="56">
        <f>SUM(D48:D67)</f>
        <v>327.64</v>
      </c>
      <c r="E47" s="48">
        <f t="shared" si="0"/>
        <v>32.808619722823039</v>
      </c>
    </row>
    <row r="48" spans="1:5" ht="21.75" customHeight="1">
      <c r="A48" s="77" t="s">
        <v>92</v>
      </c>
      <c r="B48" s="12" t="s">
        <v>3</v>
      </c>
      <c r="C48" s="12">
        <v>720.67</v>
      </c>
      <c r="D48" s="12">
        <v>0</v>
      </c>
      <c r="E48" s="76"/>
    </row>
    <row r="49" spans="1:5" ht="23.25" customHeight="1">
      <c r="A49" s="77" t="s">
        <v>71</v>
      </c>
      <c r="B49" s="12" t="s">
        <v>50</v>
      </c>
      <c r="C49" s="57"/>
      <c r="D49" s="57"/>
      <c r="E49" s="50"/>
    </row>
    <row r="50" spans="1:5" ht="16.5" customHeight="1">
      <c r="A50" s="77" t="s">
        <v>27</v>
      </c>
      <c r="B50" s="12" t="s">
        <v>11</v>
      </c>
      <c r="C50" s="30"/>
      <c r="D50" s="30"/>
      <c r="E50" s="50"/>
    </row>
    <row r="51" spans="1:5" ht="16.5" customHeight="1">
      <c r="A51" s="77" t="s">
        <v>28</v>
      </c>
      <c r="B51" s="12" t="s">
        <v>3</v>
      </c>
      <c r="C51" s="30"/>
      <c r="D51" s="30"/>
      <c r="E51" s="50"/>
    </row>
    <row r="52" spans="1:5" ht="33" customHeight="1">
      <c r="A52" s="77" t="s">
        <v>72</v>
      </c>
      <c r="B52" s="12" t="s">
        <v>50</v>
      </c>
      <c r="C52" s="57"/>
      <c r="D52" s="57"/>
      <c r="E52" s="50"/>
    </row>
    <row r="53" spans="1:5" ht="22.5" customHeight="1">
      <c r="A53" s="77" t="s">
        <v>29</v>
      </c>
      <c r="B53" s="12" t="s">
        <v>30</v>
      </c>
      <c r="C53" s="30"/>
      <c r="D53" s="30"/>
      <c r="E53" s="50"/>
    </row>
    <row r="54" spans="1:5" ht="15.75" customHeight="1">
      <c r="A54" s="77" t="s">
        <v>31</v>
      </c>
      <c r="B54" s="12" t="s">
        <v>30</v>
      </c>
      <c r="C54" s="30"/>
      <c r="D54" s="30"/>
      <c r="E54" s="50"/>
    </row>
    <row r="55" spans="1:5" ht="15.75">
      <c r="A55" s="77" t="s">
        <v>27</v>
      </c>
      <c r="B55" s="12" t="s">
        <v>12</v>
      </c>
      <c r="C55" s="30"/>
      <c r="D55" s="30"/>
      <c r="E55" s="50"/>
    </row>
    <row r="56" spans="1:5" ht="23.25" customHeight="1">
      <c r="A56" s="77" t="s">
        <v>29</v>
      </c>
      <c r="B56" s="12" t="s">
        <v>11</v>
      </c>
      <c r="C56" s="30"/>
      <c r="D56" s="30"/>
      <c r="E56" s="50"/>
    </row>
    <row r="57" spans="1:5" ht="15.75">
      <c r="A57" s="77" t="s">
        <v>31</v>
      </c>
      <c r="B57" s="12" t="s">
        <v>11</v>
      </c>
      <c r="C57" s="30"/>
      <c r="D57" s="30"/>
      <c r="E57" s="50"/>
    </row>
    <row r="58" spans="1:5" ht="16.5" customHeight="1">
      <c r="A58" s="77" t="s">
        <v>28</v>
      </c>
      <c r="B58" s="12" t="s">
        <v>3</v>
      </c>
      <c r="C58" s="30"/>
      <c r="D58" s="30"/>
      <c r="E58" s="50"/>
    </row>
    <row r="59" spans="1:5" ht="21.75" customHeight="1">
      <c r="A59" s="77" t="s">
        <v>29</v>
      </c>
      <c r="B59" s="12" t="s">
        <v>3</v>
      </c>
      <c r="C59" s="12"/>
      <c r="D59" s="12"/>
      <c r="E59" s="50"/>
    </row>
    <row r="60" spans="1:5" ht="23.25" customHeight="1">
      <c r="A60" s="77" t="s">
        <v>31</v>
      </c>
      <c r="B60" s="12" t="s">
        <v>3</v>
      </c>
      <c r="C60" s="12"/>
      <c r="D60" s="12"/>
      <c r="E60" s="50"/>
    </row>
    <row r="61" spans="1:5" ht="23.25" customHeight="1">
      <c r="A61" s="77" t="s">
        <v>32</v>
      </c>
      <c r="B61" s="12" t="s">
        <v>3</v>
      </c>
      <c r="C61" s="12"/>
      <c r="D61" s="12"/>
      <c r="E61" s="50"/>
    </row>
    <row r="62" spans="1:5" ht="26.25" customHeight="1">
      <c r="A62" s="77" t="s">
        <v>33</v>
      </c>
      <c r="B62" s="12" t="s">
        <v>3</v>
      </c>
      <c r="C62" s="20">
        <v>11.67</v>
      </c>
      <c r="D62" s="12">
        <v>15.89</v>
      </c>
      <c r="E62" s="50"/>
    </row>
    <row r="63" spans="1:5" ht="34.5" customHeight="1">
      <c r="A63" s="77" t="s">
        <v>73</v>
      </c>
      <c r="B63" s="20" t="s">
        <v>3</v>
      </c>
      <c r="C63" s="20">
        <v>110.05</v>
      </c>
      <c r="D63" s="20">
        <v>311.75</v>
      </c>
      <c r="E63" s="50">
        <f>SUM(D63/C63*100)</f>
        <v>283.28032712403456</v>
      </c>
    </row>
    <row r="64" spans="1:5" ht="64.5" customHeight="1">
      <c r="A64" s="77" t="s">
        <v>75</v>
      </c>
      <c r="B64" s="20" t="s">
        <v>3</v>
      </c>
      <c r="C64" s="20"/>
      <c r="D64" s="20"/>
      <c r="E64" s="50"/>
    </row>
    <row r="65" spans="1:5" ht="33" customHeight="1">
      <c r="A65" s="43" t="s">
        <v>105</v>
      </c>
      <c r="B65" s="20" t="s">
        <v>3</v>
      </c>
      <c r="C65" s="17">
        <v>13.05</v>
      </c>
      <c r="D65" s="17">
        <v>0</v>
      </c>
      <c r="E65" s="58"/>
    </row>
    <row r="66" spans="1:5" ht="33" customHeight="1">
      <c r="A66" s="43" t="s">
        <v>74</v>
      </c>
      <c r="B66" s="17" t="s">
        <v>3</v>
      </c>
      <c r="C66" s="17"/>
      <c r="D66" s="17"/>
      <c r="E66" s="58"/>
    </row>
    <row r="67" spans="1:5" ht="33" customHeight="1" thickBot="1">
      <c r="A67" s="78" t="s">
        <v>107</v>
      </c>
      <c r="B67" s="19" t="s">
        <v>42</v>
      </c>
      <c r="C67" s="19">
        <v>143.19999999999999</v>
      </c>
      <c r="D67" s="19">
        <v>0</v>
      </c>
      <c r="E67" s="54"/>
    </row>
    <row r="68" spans="1:5" ht="15.75" customHeight="1">
      <c r="A68" s="14" t="s">
        <v>34</v>
      </c>
      <c r="B68" s="18" t="s">
        <v>3</v>
      </c>
      <c r="C68" s="56">
        <f>SUM(C69:C71)</f>
        <v>5508.42</v>
      </c>
      <c r="D68" s="56">
        <f>SUM(D69:D71)</f>
        <v>5714.94</v>
      </c>
      <c r="E68" s="48">
        <f t="shared" si="0"/>
        <v>103.74916945330965</v>
      </c>
    </row>
    <row r="69" spans="1:5" ht="34.5" customHeight="1">
      <c r="A69" s="77" t="s">
        <v>76</v>
      </c>
      <c r="B69" s="20" t="s">
        <v>3</v>
      </c>
      <c r="C69" s="20">
        <v>2682.86</v>
      </c>
      <c r="D69" s="20">
        <v>2638.98</v>
      </c>
      <c r="E69" s="50">
        <f t="shared" si="0"/>
        <v>98.364431986760394</v>
      </c>
    </row>
    <row r="70" spans="1:5" ht="15.75" customHeight="1">
      <c r="A70" s="77" t="s">
        <v>35</v>
      </c>
      <c r="B70" s="12" t="s">
        <v>3</v>
      </c>
      <c r="C70" s="12">
        <v>1044.17</v>
      </c>
      <c r="D70" s="12">
        <v>795.3</v>
      </c>
      <c r="E70" s="50">
        <f>SUM(D70/C70*100)</f>
        <v>76.165758449294643</v>
      </c>
    </row>
    <row r="71" spans="1:5" ht="15.75">
      <c r="A71" s="77" t="s">
        <v>104</v>
      </c>
      <c r="B71" s="12" t="s">
        <v>3</v>
      </c>
      <c r="C71" s="12">
        <v>1781.39</v>
      </c>
      <c r="D71" s="12">
        <v>2280.66</v>
      </c>
      <c r="E71" s="50">
        <f>SUM(D71/C71*100)</f>
        <v>128.02699015936992</v>
      </c>
    </row>
    <row r="72" spans="1:5" ht="30" customHeight="1">
      <c r="A72" s="77" t="s">
        <v>77</v>
      </c>
      <c r="B72" s="20" t="s">
        <v>16</v>
      </c>
      <c r="C72" s="20">
        <v>12</v>
      </c>
      <c r="D72" s="20">
        <v>11</v>
      </c>
      <c r="E72" s="50">
        <f t="shared" si="0"/>
        <v>91.666666666666657</v>
      </c>
    </row>
    <row r="73" spans="1:5" ht="15.75">
      <c r="A73" s="77" t="s">
        <v>36</v>
      </c>
      <c r="B73" s="12" t="s">
        <v>3</v>
      </c>
      <c r="C73" s="12"/>
      <c r="D73" s="12"/>
      <c r="E73" s="50"/>
    </row>
    <row r="74" spans="1:5" ht="50.25" customHeight="1">
      <c r="A74" s="77" t="s">
        <v>78</v>
      </c>
      <c r="B74" s="20" t="s">
        <v>9</v>
      </c>
      <c r="C74" s="51"/>
      <c r="D74" s="20"/>
      <c r="E74" s="50"/>
    </row>
    <row r="75" spans="1:5" ht="51" customHeight="1" thickBot="1">
      <c r="A75" s="43" t="s">
        <v>79</v>
      </c>
      <c r="B75" s="17" t="s">
        <v>11</v>
      </c>
      <c r="C75" s="17"/>
      <c r="D75" s="17"/>
      <c r="E75" s="54"/>
    </row>
    <row r="76" spans="1:5" ht="33" customHeight="1">
      <c r="A76" s="14" t="s">
        <v>80</v>
      </c>
      <c r="B76" s="15" t="s">
        <v>3</v>
      </c>
      <c r="C76" s="47">
        <f>SUM(C77:C79)</f>
        <v>6384.6900000000005</v>
      </c>
      <c r="D76" s="47">
        <f>SUM(D77:D79)</f>
        <v>4545.95</v>
      </c>
      <c r="E76" s="48">
        <f t="shared" si="0"/>
        <v>71.200794400354596</v>
      </c>
    </row>
    <row r="77" spans="1:5" ht="33" customHeight="1">
      <c r="A77" s="77" t="s">
        <v>81</v>
      </c>
      <c r="B77" s="20" t="s">
        <v>3</v>
      </c>
      <c r="C77" s="20">
        <v>4501.13</v>
      </c>
      <c r="D77" s="20">
        <v>2838.89</v>
      </c>
      <c r="E77" s="50">
        <f t="shared" ref="E77:E93" si="2">SUM(D77/C77*100)</f>
        <v>63.070606714313961</v>
      </c>
    </row>
    <row r="78" spans="1:5" ht="15.75" customHeight="1">
      <c r="A78" s="77" t="s">
        <v>39</v>
      </c>
      <c r="B78" s="12" t="s">
        <v>3</v>
      </c>
      <c r="C78" s="12">
        <v>1259.55</v>
      </c>
      <c r="D78" s="12">
        <v>852.51</v>
      </c>
      <c r="E78" s="50">
        <f t="shared" si="2"/>
        <v>67.683696558294628</v>
      </c>
    </row>
    <row r="79" spans="1:5" ht="15.75">
      <c r="A79" s="77" t="s">
        <v>104</v>
      </c>
      <c r="B79" s="12" t="s">
        <v>3</v>
      </c>
      <c r="C79" s="33">
        <v>624.01</v>
      </c>
      <c r="D79" s="33">
        <v>854.55</v>
      </c>
      <c r="E79" s="50">
        <f t="shared" si="2"/>
        <v>136.94492075447508</v>
      </c>
    </row>
    <row r="80" spans="1:5" ht="33" customHeight="1" thickBot="1">
      <c r="A80" s="43" t="s">
        <v>82</v>
      </c>
      <c r="B80" s="17" t="s">
        <v>16</v>
      </c>
      <c r="C80" s="17">
        <v>13</v>
      </c>
      <c r="D80" s="17">
        <v>13</v>
      </c>
      <c r="E80" s="54">
        <f t="shared" si="2"/>
        <v>100</v>
      </c>
    </row>
    <row r="81" spans="1:5" ht="15.75" customHeight="1" thickBot="1">
      <c r="A81" s="23" t="s">
        <v>37</v>
      </c>
      <c r="B81" s="24" t="s">
        <v>38</v>
      </c>
      <c r="C81" s="25" t="s">
        <v>20</v>
      </c>
      <c r="D81" s="25" t="s">
        <v>20</v>
      </c>
      <c r="E81" s="45"/>
    </row>
    <row r="82" spans="1:5" ht="15.75" customHeight="1" thickBot="1">
      <c r="A82" s="26" t="s">
        <v>40</v>
      </c>
      <c r="B82" s="24" t="s">
        <v>3</v>
      </c>
      <c r="C82" s="73">
        <f>SUM(C9+C10+C27+C29+C32+C39+C47+C68+C76)</f>
        <v>39471.480000000003</v>
      </c>
      <c r="D82" s="73">
        <f>SUM(D9+D10+D27+D29+D32+D39+D47+D68+D76)</f>
        <v>37901.189999999995</v>
      </c>
      <c r="E82" s="45">
        <f t="shared" si="2"/>
        <v>96.021709852278121</v>
      </c>
    </row>
    <row r="83" spans="1:5" ht="20.25" customHeight="1">
      <c r="A83" s="14" t="s">
        <v>44</v>
      </c>
      <c r="B83" s="18" t="s">
        <v>42</v>
      </c>
      <c r="C83" s="18">
        <v>1967.12</v>
      </c>
      <c r="D83" s="18">
        <v>312.08999999999997</v>
      </c>
      <c r="E83" s="48">
        <f t="shared" si="2"/>
        <v>15.865325958762048</v>
      </c>
    </row>
    <row r="84" spans="1:5" ht="20.25" customHeight="1" thickBot="1">
      <c r="A84" s="78" t="s">
        <v>45</v>
      </c>
      <c r="B84" s="19" t="s">
        <v>11</v>
      </c>
      <c r="C84" s="19"/>
      <c r="D84" s="19"/>
      <c r="E84" s="54"/>
    </row>
    <row r="85" spans="1:5" ht="18" customHeight="1" thickBot="1">
      <c r="A85" s="44" t="s">
        <v>46</v>
      </c>
      <c r="B85" s="29" t="s">
        <v>19</v>
      </c>
      <c r="C85" s="60">
        <f>SUM(C83/C82*100)</f>
        <v>4.9836489536242361</v>
      </c>
      <c r="D85" s="60">
        <f>SUM(D83/D82*100)</f>
        <v>0.82343060996237849</v>
      </c>
      <c r="E85" s="45">
        <f t="shared" si="2"/>
        <v>16.52264470521261</v>
      </c>
    </row>
    <row r="86" spans="1:5" ht="22.5" customHeight="1" thickBot="1">
      <c r="A86" s="14" t="s">
        <v>83</v>
      </c>
      <c r="B86" s="15" t="s">
        <v>3</v>
      </c>
      <c r="C86" s="46">
        <f>SUM(C82:C83)</f>
        <v>41438.600000000006</v>
      </c>
      <c r="D86" s="46">
        <f>SUM(D82:D83)</f>
        <v>38213.279999999992</v>
      </c>
      <c r="E86" s="45">
        <f t="shared" si="2"/>
        <v>92.216628940166871</v>
      </c>
    </row>
    <row r="87" spans="1:5" ht="30" customHeight="1">
      <c r="A87" s="14" t="s">
        <v>84</v>
      </c>
      <c r="B87" s="18" t="s">
        <v>49</v>
      </c>
      <c r="C87" s="47">
        <f>SUM(C88:C91)</f>
        <v>1739.6100000000001</v>
      </c>
      <c r="D87" s="47">
        <f>SUM(D88:D91)</f>
        <v>1577.71</v>
      </c>
      <c r="E87" s="48">
        <f t="shared" si="2"/>
        <v>90.693316318025296</v>
      </c>
    </row>
    <row r="88" spans="1:5" ht="34.5" customHeight="1">
      <c r="A88" s="77" t="s">
        <v>85</v>
      </c>
      <c r="B88" s="12" t="s">
        <v>50</v>
      </c>
      <c r="C88" s="20">
        <v>1227.92</v>
      </c>
      <c r="D88" s="20">
        <v>1148.96</v>
      </c>
      <c r="E88" s="50">
        <f t="shared" si="2"/>
        <v>93.569613655612741</v>
      </c>
    </row>
    <row r="89" spans="1:5" ht="31.5" customHeight="1">
      <c r="A89" s="77" t="s">
        <v>93</v>
      </c>
      <c r="B89" s="12" t="s">
        <v>50</v>
      </c>
      <c r="C89" s="57"/>
      <c r="D89" s="20"/>
      <c r="E89" s="50"/>
    </row>
    <row r="90" spans="1:5" ht="34.5" customHeight="1">
      <c r="A90" s="77" t="s">
        <v>86</v>
      </c>
      <c r="B90" s="12" t="s">
        <v>50</v>
      </c>
      <c r="C90" s="20">
        <v>502.19</v>
      </c>
      <c r="D90" s="20">
        <v>418.52</v>
      </c>
      <c r="E90" s="50">
        <f t="shared" si="2"/>
        <v>83.338975288237521</v>
      </c>
    </row>
    <row r="91" spans="1:5" ht="31.5" customHeight="1" thickBot="1">
      <c r="A91" s="78" t="s">
        <v>94</v>
      </c>
      <c r="B91" s="19"/>
      <c r="C91" s="19">
        <v>9.5</v>
      </c>
      <c r="D91" s="19">
        <v>10.23</v>
      </c>
      <c r="E91" s="54">
        <f t="shared" si="2"/>
        <v>107.68421052631581</v>
      </c>
    </row>
    <row r="92" spans="1:5" ht="33" customHeight="1" thickBot="1">
      <c r="A92" s="26" t="s">
        <v>51</v>
      </c>
      <c r="B92" s="24" t="s">
        <v>11</v>
      </c>
      <c r="C92" s="59">
        <f>SUM(C82/C87)</f>
        <v>22.689844275441047</v>
      </c>
      <c r="D92" s="59">
        <f>SUM(D82/D87)</f>
        <v>24.022912956119942</v>
      </c>
      <c r="E92" s="45">
        <f t="shared" si="2"/>
        <v>105.87517774250119</v>
      </c>
    </row>
    <row r="93" spans="1:5" ht="47.25" customHeight="1" thickBot="1">
      <c r="A93" s="44" t="s">
        <v>87</v>
      </c>
      <c r="B93" s="34" t="s">
        <v>11</v>
      </c>
      <c r="C93" s="61">
        <f>SUM(C86/C87)</f>
        <v>23.820626462253035</v>
      </c>
      <c r="D93" s="62">
        <f>SUM(D86/D87)</f>
        <v>24.22072497480525</v>
      </c>
      <c r="E93" s="63">
        <f t="shared" si="2"/>
        <v>101.67963052183462</v>
      </c>
    </row>
    <row r="94" spans="1:5">
      <c r="A94" s="5"/>
      <c r="B94" s="5"/>
      <c r="C94" s="37"/>
      <c r="D94" s="37"/>
      <c r="E94" s="5"/>
    </row>
    <row r="95" spans="1:5" ht="15.75">
      <c r="A95" s="7" t="s">
        <v>119</v>
      </c>
      <c r="B95" s="8"/>
      <c r="C95" s="8"/>
      <c r="D95" s="8"/>
      <c r="E95" s="8" t="s">
        <v>109</v>
      </c>
    </row>
    <row r="96" spans="1:5" ht="15.75">
      <c r="A96" s="9"/>
      <c r="B96" s="8"/>
      <c r="C96" s="8"/>
      <c r="D96" s="8"/>
      <c r="E96" s="8"/>
    </row>
    <row r="97" spans="1:5" ht="15.75">
      <c r="A97" s="7" t="s">
        <v>88</v>
      </c>
      <c r="B97" s="8"/>
      <c r="C97" s="8"/>
      <c r="D97" s="8"/>
      <c r="E97" s="8" t="s">
        <v>120</v>
      </c>
    </row>
    <row r="98" spans="1:5" ht="15.75">
      <c r="C98" s="8"/>
      <c r="D98" s="8"/>
      <c r="E98" s="8"/>
    </row>
  </sheetData>
  <mergeCells count="9">
    <mergeCell ref="A45:A46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94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98"/>
  <sheetViews>
    <sheetView topLeftCell="A76" workbookViewId="0">
      <selection activeCell="D83" sqref="D83"/>
    </sheetView>
  </sheetViews>
  <sheetFormatPr defaultRowHeight="15"/>
  <cols>
    <col min="1" max="1" width="30" customWidth="1"/>
    <col min="2" max="2" width="12.28515625" customWidth="1"/>
    <col min="3" max="5" width="17.7109375" customWidth="1"/>
  </cols>
  <sheetData>
    <row r="1" spans="1:5" ht="15.75">
      <c r="A1" s="88" t="s">
        <v>52</v>
      </c>
      <c r="B1" s="88"/>
      <c r="C1" s="88"/>
      <c r="D1" s="88"/>
      <c r="E1" s="88"/>
    </row>
    <row r="2" spans="1:5" ht="15.75">
      <c r="A2" s="88" t="s">
        <v>90</v>
      </c>
      <c r="B2" s="88"/>
      <c r="C2" s="88"/>
      <c r="D2" s="88"/>
      <c r="E2" s="88"/>
    </row>
    <row r="3" spans="1:5" ht="15.75">
      <c r="A3" s="88" t="s">
        <v>53</v>
      </c>
      <c r="B3" s="88"/>
      <c r="C3" s="88"/>
      <c r="D3" s="88"/>
      <c r="E3" s="88"/>
    </row>
    <row r="4" spans="1:5" ht="15.75">
      <c r="A4" s="88" t="s">
        <v>115</v>
      </c>
      <c r="B4" s="88"/>
      <c r="C4" s="88"/>
      <c r="D4" s="88"/>
      <c r="E4" s="88"/>
    </row>
    <row r="5" spans="1:5" ht="15.75" thickBot="1">
      <c r="A5" s="3"/>
      <c r="B5" s="4"/>
      <c r="C5" s="4"/>
      <c r="D5" s="4"/>
      <c r="E5" s="4"/>
    </row>
    <row r="6" spans="1:5" ht="32.25" thickBot="1">
      <c r="A6" s="89" t="s">
        <v>0</v>
      </c>
      <c r="B6" s="89" t="s">
        <v>55</v>
      </c>
      <c r="C6" s="10" t="s">
        <v>1</v>
      </c>
      <c r="D6" s="91" t="s">
        <v>114</v>
      </c>
      <c r="E6" s="91" t="s">
        <v>56</v>
      </c>
    </row>
    <row r="7" spans="1:5" ht="32.25" thickBot="1">
      <c r="A7" s="89"/>
      <c r="B7" s="90"/>
      <c r="C7" s="11" t="s">
        <v>113</v>
      </c>
      <c r="D7" s="92"/>
      <c r="E7" s="92"/>
    </row>
    <row r="8" spans="1:5" ht="16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</row>
    <row r="9" spans="1:5" ht="16.5" thickBot="1">
      <c r="A9" s="44" t="s">
        <v>2</v>
      </c>
      <c r="B9" s="29" t="s">
        <v>3</v>
      </c>
      <c r="C9" s="29">
        <v>57.44</v>
      </c>
      <c r="D9" s="29">
        <v>157.12</v>
      </c>
      <c r="E9" s="45">
        <f>SUM(D9/C9*100)</f>
        <v>273.53760445682451</v>
      </c>
    </row>
    <row r="10" spans="1:5" ht="32.25" customHeight="1">
      <c r="A10" s="14" t="s">
        <v>57</v>
      </c>
      <c r="B10" s="15" t="s">
        <v>3</v>
      </c>
      <c r="C10" s="46">
        <f>SUM(C11:C14)</f>
        <v>1886.4499999999998</v>
      </c>
      <c r="D10" s="46">
        <f>SUM(D11:D14)</f>
        <v>2739.0199690203135</v>
      </c>
      <c r="E10" s="48">
        <f t="shared" ref="E10:E76" si="0">SUM(D10/C10*100)</f>
        <v>145.19441114369923</v>
      </c>
    </row>
    <row r="11" spans="1:5" ht="15.75">
      <c r="A11" s="41" t="s">
        <v>4</v>
      </c>
      <c r="B11" s="12" t="s">
        <v>5</v>
      </c>
      <c r="C11" s="49">
        <v>8.6</v>
      </c>
      <c r="D11" s="49">
        <f>SUM(D16*(2.5803+2.1179))*1.0606182054</f>
        <v>30.705224140984544</v>
      </c>
      <c r="E11" s="50">
        <f t="shared" si="0"/>
        <v>357.0374900114482</v>
      </c>
    </row>
    <row r="12" spans="1:5" ht="15.75">
      <c r="A12" s="41" t="s">
        <v>6</v>
      </c>
      <c r="B12" s="12" t="s">
        <v>5</v>
      </c>
      <c r="C12" s="49">
        <v>1487</v>
      </c>
      <c r="D12" s="49">
        <f>SUM(D17*(2.5308+2.1179))*1.0606182054</f>
        <v>2303.315650472548</v>
      </c>
      <c r="E12" s="50">
        <f t="shared" si="0"/>
        <v>154.89681576816059</v>
      </c>
    </row>
    <row r="13" spans="1:5" ht="15.75">
      <c r="A13" s="41" t="s">
        <v>7</v>
      </c>
      <c r="B13" s="12" t="s">
        <v>5</v>
      </c>
      <c r="C13" s="49">
        <v>390.85</v>
      </c>
      <c r="D13" s="49">
        <f>SUM(D18*(2.5716+2.1179))*1.0606182054</f>
        <v>404.99909440678073</v>
      </c>
      <c r="E13" s="50">
        <f t="shared" si="0"/>
        <v>103.62008300032768</v>
      </c>
    </row>
    <row r="14" spans="1:5" ht="15.75">
      <c r="A14" s="41" t="s">
        <v>8</v>
      </c>
      <c r="B14" s="12" t="s">
        <v>5</v>
      </c>
      <c r="C14" s="12"/>
      <c r="D14" s="12"/>
      <c r="E14" s="50"/>
    </row>
    <row r="15" spans="1:5" ht="48" customHeight="1">
      <c r="A15" s="41" t="s">
        <v>58</v>
      </c>
      <c r="B15" s="20" t="s">
        <v>9</v>
      </c>
      <c r="C15" s="51">
        <f>SUM(C16:C19)</f>
        <v>446.15</v>
      </c>
      <c r="D15" s="51">
        <f>SUM(D16:D19)</f>
        <v>554.74599999999998</v>
      </c>
      <c r="E15" s="50">
        <f t="shared" si="0"/>
        <v>124.34069259217753</v>
      </c>
    </row>
    <row r="16" spans="1:5" ht="18" customHeight="1">
      <c r="A16" s="41" t="s">
        <v>4</v>
      </c>
      <c r="B16" s="12" t="s">
        <v>10</v>
      </c>
      <c r="C16" s="12">
        <v>1.38</v>
      </c>
      <c r="D16" s="12">
        <v>6.1619999999999999</v>
      </c>
      <c r="E16" s="50">
        <f t="shared" si="0"/>
        <v>446.52173913043481</v>
      </c>
    </row>
    <row r="17" spans="1:5" ht="19.5" customHeight="1">
      <c r="A17" s="41" t="s">
        <v>6</v>
      </c>
      <c r="B17" s="12" t="s">
        <v>10</v>
      </c>
      <c r="C17" s="12">
        <v>371.77</v>
      </c>
      <c r="D17" s="12">
        <v>467.15699999999998</v>
      </c>
      <c r="E17" s="50">
        <f t="shared" si="0"/>
        <v>125.65753019339914</v>
      </c>
    </row>
    <row r="18" spans="1:5" ht="15.75" customHeight="1">
      <c r="A18" s="41" t="s">
        <v>7</v>
      </c>
      <c r="B18" s="12" t="s">
        <v>10</v>
      </c>
      <c r="C18" s="12">
        <v>73</v>
      </c>
      <c r="D18" s="12">
        <v>81.427000000000007</v>
      </c>
      <c r="E18" s="50">
        <f t="shared" si="0"/>
        <v>111.54383561643837</v>
      </c>
    </row>
    <row r="19" spans="1:5" ht="19.5" customHeight="1">
      <c r="A19" s="41" t="s">
        <v>8</v>
      </c>
      <c r="B19" s="12" t="s">
        <v>10</v>
      </c>
      <c r="C19" s="12"/>
      <c r="D19" s="12"/>
      <c r="E19" s="50"/>
    </row>
    <row r="20" spans="1:5" ht="45.75" customHeight="1">
      <c r="A20" s="41" t="s">
        <v>59</v>
      </c>
      <c r="B20" s="20" t="s">
        <v>11</v>
      </c>
      <c r="C20" s="52">
        <f>SUM(C10/C15)</f>
        <v>4.2282864507452649</v>
      </c>
      <c r="D20" s="52">
        <f>SUM(D10/D15)</f>
        <v>4.9374307683522076</v>
      </c>
      <c r="E20" s="50">
        <f t="shared" si="0"/>
        <v>116.77143509238716</v>
      </c>
    </row>
    <row r="21" spans="1:5" ht="15.75">
      <c r="A21" s="41" t="s">
        <v>4</v>
      </c>
      <c r="B21" s="12" t="s">
        <v>12</v>
      </c>
      <c r="C21" s="52">
        <f>SUM(C11/C16)</f>
        <v>6.2318840579710146</v>
      </c>
      <c r="D21" s="52">
        <f>SUM(D11/D16)</f>
        <v>4.9829964526102799</v>
      </c>
      <c r="E21" s="50">
        <f t="shared" si="0"/>
        <v>79.959710518630061</v>
      </c>
    </row>
    <row r="22" spans="1:5" ht="15.75">
      <c r="A22" s="41" t="s">
        <v>6</v>
      </c>
      <c r="B22" s="12" t="s">
        <v>12</v>
      </c>
      <c r="C22" s="52">
        <f t="shared" ref="C22:C23" si="1">SUM(C12/C17)</f>
        <v>3.9997848131909515</v>
      </c>
      <c r="D22" s="52">
        <f>SUM(D12/D17)</f>
        <v>4.9304958514429797</v>
      </c>
      <c r="E22" s="50">
        <f t="shared" si="0"/>
        <v>123.26902775325867</v>
      </c>
    </row>
    <row r="23" spans="1:5" ht="15.75">
      <c r="A23" s="41" t="s">
        <v>7</v>
      </c>
      <c r="B23" s="12" t="s">
        <v>12</v>
      </c>
      <c r="C23" s="52">
        <f t="shared" si="1"/>
        <v>5.3541095890410961</v>
      </c>
      <c r="D23" s="52">
        <f>SUM(D13/D18)</f>
        <v>4.9737690742233003</v>
      </c>
      <c r="E23" s="50">
        <f t="shared" si="0"/>
        <v>92.896288197083507</v>
      </c>
    </row>
    <row r="24" spans="1:5" ht="15.75">
      <c r="A24" s="41" t="s">
        <v>8</v>
      </c>
      <c r="B24" s="12" t="s">
        <v>12</v>
      </c>
      <c r="C24" s="12"/>
      <c r="D24" s="12"/>
      <c r="E24" s="50"/>
    </row>
    <row r="25" spans="1:5" ht="32.25" customHeight="1" thickBot="1">
      <c r="A25" s="43" t="s">
        <v>60</v>
      </c>
      <c r="B25" s="17" t="s">
        <v>13</v>
      </c>
      <c r="C25" s="53">
        <f>SUM(C15/C26)</f>
        <v>0.40322653531564911</v>
      </c>
      <c r="D25" s="53">
        <f>SUM(D15/D26)</f>
        <v>0.65823346543581951</v>
      </c>
      <c r="E25" s="54">
        <f t="shared" si="0"/>
        <v>163.24160435536535</v>
      </c>
    </row>
    <row r="26" spans="1:5" ht="15.75" customHeight="1" thickBot="1">
      <c r="A26" s="26" t="s">
        <v>89</v>
      </c>
      <c r="B26" s="24" t="s">
        <v>50</v>
      </c>
      <c r="C26" s="34">
        <v>1106.45</v>
      </c>
      <c r="D26" s="34">
        <v>842.78</v>
      </c>
      <c r="E26" s="45">
        <f t="shared" si="0"/>
        <v>76.169732025848418</v>
      </c>
    </row>
    <row r="27" spans="1:5" ht="30" customHeight="1">
      <c r="A27" s="14" t="s">
        <v>61</v>
      </c>
      <c r="B27" s="15" t="s">
        <v>3</v>
      </c>
      <c r="C27" s="15">
        <v>1205.53</v>
      </c>
      <c r="D27" s="15">
        <v>1248.96</v>
      </c>
      <c r="E27" s="48">
        <f t="shared" si="0"/>
        <v>103.60256484699677</v>
      </c>
    </row>
    <row r="28" spans="1:5" ht="30.75" customHeight="1" thickBot="1">
      <c r="A28" s="42" t="s">
        <v>14</v>
      </c>
      <c r="B28" s="16"/>
      <c r="C28" s="16"/>
      <c r="D28" s="16"/>
      <c r="E28" s="54"/>
    </row>
    <row r="29" spans="1:5" ht="36" customHeight="1">
      <c r="A29" s="14" t="s">
        <v>62</v>
      </c>
      <c r="B29" s="15" t="s">
        <v>3</v>
      </c>
      <c r="C29" s="15">
        <v>7779.25</v>
      </c>
      <c r="D29" s="15">
        <v>6885.34</v>
      </c>
      <c r="E29" s="48">
        <f t="shared" si="0"/>
        <v>88.509046501912138</v>
      </c>
    </row>
    <row r="30" spans="1:5" ht="15.75" customHeight="1">
      <c r="A30" s="41" t="s">
        <v>15</v>
      </c>
      <c r="B30" s="20" t="s">
        <v>11</v>
      </c>
      <c r="C30" s="20">
        <v>7410</v>
      </c>
      <c r="D30" s="20">
        <v>7410</v>
      </c>
      <c r="E30" s="50">
        <f t="shared" si="0"/>
        <v>100</v>
      </c>
    </row>
    <row r="31" spans="1:5" ht="30" customHeight="1" thickBot="1">
      <c r="A31" s="43" t="s">
        <v>63</v>
      </c>
      <c r="B31" s="17" t="s">
        <v>16</v>
      </c>
      <c r="C31" s="17">
        <v>92</v>
      </c>
      <c r="D31" s="17">
        <v>91</v>
      </c>
      <c r="E31" s="54">
        <f t="shared" si="0"/>
        <v>98.91304347826086</v>
      </c>
    </row>
    <row r="32" spans="1:5" ht="19.5" customHeight="1">
      <c r="A32" s="14" t="s">
        <v>17</v>
      </c>
      <c r="B32" s="18" t="s">
        <v>3</v>
      </c>
      <c r="C32" s="18">
        <v>2335.1799999999998</v>
      </c>
      <c r="D32" s="18">
        <v>2078</v>
      </c>
      <c r="E32" s="48">
        <f t="shared" si="0"/>
        <v>88.986716227442869</v>
      </c>
    </row>
    <row r="33" spans="1:5" ht="20.25" customHeight="1" thickBot="1">
      <c r="A33" s="42" t="s">
        <v>18</v>
      </c>
      <c r="B33" s="19" t="s">
        <v>19</v>
      </c>
      <c r="C33" s="55">
        <f>SUM(C32/C29*100)</f>
        <v>30.01806086705016</v>
      </c>
      <c r="D33" s="55">
        <f>SUM(D32/D29*100)</f>
        <v>30.180063729605216</v>
      </c>
      <c r="E33" s="54">
        <f t="shared" si="0"/>
        <v>100.53968463610146</v>
      </c>
    </row>
    <row r="34" spans="1:5" ht="33" customHeight="1">
      <c r="A34" s="14" t="s">
        <v>64</v>
      </c>
      <c r="B34" s="15" t="s">
        <v>3</v>
      </c>
      <c r="C34" s="15" t="s">
        <v>20</v>
      </c>
      <c r="D34" s="15" t="s">
        <v>20</v>
      </c>
      <c r="E34" s="48"/>
    </row>
    <row r="35" spans="1:5" ht="33" customHeight="1" thickBot="1">
      <c r="A35" s="41" t="s">
        <v>91</v>
      </c>
      <c r="B35" s="12" t="s">
        <v>50</v>
      </c>
      <c r="C35" s="20" t="s">
        <v>20</v>
      </c>
      <c r="D35" s="20" t="s">
        <v>20</v>
      </c>
      <c r="E35" s="54"/>
    </row>
    <row r="36" spans="1:5" ht="47.25" customHeight="1">
      <c r="A36" s="14" t="s">
        <v>65</v>
      </c>
      <c r="B36" s="15" t="s">
        <v>3</v>
      </c>
      <c r="C36" s="15" t="s">
        <v>20</v>
      </c>
      <c r="D36" s="15" t="s">
        <v>20</v>
      </c>
      <c r="E36" s="48"/>
    </row>
    <row r="37" spans="1:5" ht="15.75" customHeight="1">
      <c r="A37" s="41" t="s">
        <v>22</v>
      </c>
      <c r="B37" s="12" t="s">
        <v>23</v>
      </c>
      <c r="C37" s="12" t="s">
        <v>20</v>
      </c>
      <c r="D37" s="12" t="s">
        <v>20</v>
      </c>
      <c r="E37" s="50"/>
    </row>
    <row r="38" spans="1:5" ht="20.25" customHeight="1" thickBot="1">
      <c r="A38" s="42" t="s">
        <v>21</v>
      </c>
      <c r="B38" s="19" t="s">
        <v>11</v>
      </c>
      <c r="C38" s="19" t="s">
        <v>20</v>
      </c>
      <c r="D38" s="19" t="s">
        <v>20</v>
      </c>
      <c r="E38" s="54"/>
    </row>
    <row r="39" spans="1:5" ht="33" customHeight="1">
      <c r="A39" s="14" t="s">
        <v>66</v>
      </c>
      <c r="B39" s="15" t="s">
        <v>3</v>
      </c>
      <c r="C39" s="15">
        <v>42.2</v>
      </c>
      <c r="D39" s="15">
        <v>198.18</v>
      </c>
      <c r="E39" s="48">
        <f t="shared" si="0"/>
        <v>469.62085308056868</v>
      </c>
    </row>
    <row r="40" spans="1:5" ht="32.25" customHeight="1">
      <c r="A40" s="41" t="s">
        <v>24</v>
      </c>
      <c r="B40" s="12" t="s">
        <v>3</v>
      </c>
      <c r="C40" s="12"/>
      <c r="D40" s="12"/>
      <c r="E40" s="76"/>
    </row>
    <row r="41" spans="1:5" ht="32.25" customHeight="1">
      <c r="A41" s="41" t="s">
        <v>67</v>
      </c>
      <c r="B41" s="20" t="s">
        <v>3</v>
      </c>
      <c r="C41" s="20"/>
      <c r="D41" s="20"/>
      <c r="E41" s="50"/>
    </row>
    <row r="42" spans="1:5" ht="31.5" customHeight="1">
      <c r="A42" s="41" t="s">
        <v>68</v>
      </c>
      <c r="B42" s="20" t="s">
        <v>3</v>
      </c>
      <c r="C42" s="20"/>
      <c r="D42" s="20"/>
      <c r="E42" s="50"/>
    </row>
    <row r="43" spans="1:5" ht="33" customHeight="1">
      <c r="A43" s="41" t="s">
        <v>69</v>
      </c>
      <c r="B43" s="20" t="s">
        <v>16</v>
      </c>
      <c r="C43" s="20"/>
      <c r="D43" s="20"/>
      <c r="E43" s="50"/>
    </row>
    <row r="44" spans="1:5" ht="31.5">
      <c r="A44" s="41" t="s">
        <v>70</v>
      </c>
      <c r="B44" s="20" t="s">
        <v>3</v>
      </c>
      <c r="C44" s="20"/>
      <c r="D44" s="20"/>
      <c r="E44" s="50"/>
    </row>
    <row r="45" spans="1:5" ht="15.75">
      <c r="A45" s="86" t="s">
        <v>95</v>
      </c>
      <c r="B45" s="12" t="s">
        <v>50</v>
      </c>
      <c r="C45" s="20"/>
      <c r="D45" s="20"/>
      <c r="E45" s="50"/>
    </row>
    <row r="46" spans="1:5" ht="16.5" thickBot="1">
      <c r="A46" s="87"/>
      <c r="B46" s="19" t="s">
        <v>96</v>
      </c>
      <c r="C46" s="54"/>
      <c r="D46" s="54"/>
      <c r="E46" s="54"/>
    </row>
    <row r="47" spans="1:5" ht="21.75" customHeight="1">
      <c r="A47" s="14" t="s">
        <v>25</v>
      </c>
      <c r="B47" s="18" t="s">
        <v>3</v>
      </c>
      <c r="C47" s="56">
        <f>SUM(C48:C67)</f>
        <v>499.32999999999993</v>
      </c>
      <c r="D47" s="56">
        <f>SUM(D48:D67)</f>
        <v>59.18</v>
      </c>
      <c r="E47" s="48">
        <f t="shared" si="0"/>
        <v>11.851881521238461</v>
      </c>
    </row>
    <row r="48" spans="1:5" ht="21.75" customHeight="1">
      <c r="A48" s="41" t="s">
        <v>92</v>
      </c>
      <c r="B48" s="12" t="s">
        <v>3</v>
      </c>
      <c r="C48" s="12">
        <v>360.34</v>
      </c>
      <c r="D48" s="12">
        <v>0</v>
      </c>
      <c r="E48" s="76"/>
    </row>
    <row r="49" spans="1:5" ht="23.25" customHeight="1">
      <c r="A49" s="41" t="s">
        <v>71</v>
      </c>
      <c r="B49" s="12" t="s">
        <v>50</v>
      </c>
      <c r="C49" s="57"/>
      <c r="D49" s="57"/>
      <c r="E49" s="50"/>
    </row>
    <row r="50" spans="1:5" ht="16.5" customHeight="1">
      <c r="A50" s="41" t="s">
        <v>27</v>
      </c>
      <c r="B50" s="12" t="s">
        <v>11</v>
      </c>
      <c r="C50" s="30"/>
      <c r="D50" s="30"/>
      <c r="E50" s="50"/>
    </row>
    <row r="51" spans="1:5" ht="16.5" customHeight="1">
      <c r="A51" s="41" t="s">
        <v>28</v>
      </c>
      <c r="B51" s="12" t="s">
        <v>3</v>
      </c>
      <c r="C51" s="30"/>
      <c r="D51" s="30"/>
      <c r="E51" s="50"/>
    </row>
    <row r="52" spans="1:5" ht="33" customHeight="1">
      <c r="A52" s="41" t="s">
        <v>72</v>
      </c>
      <c r="B52" s="12" t="s">
        <v>50</v>
      </c>
      <c r="C52" s="57"/>
      <c r="D52" s="57"/>
      <c r="E52" s="50"/>
    </row>
    <row r="53" spans="1:5" ht="22.5" customHeight="1">
      <c r="A53" s="41" t="s">
        <v>29</v>
      </c>
      <c r="B53" s="12" t="s">
        <v>30</v>
      </c>
      <c r="C53" s="30"/>
      <c r="D53" s="30"/>
      <c r="E53" s="50"/>
    </row>
    <row r="54" spans="1:5" ht="15.75" customHeight="1">
      <c r="A54" s="41" t="s">
        <v>31</v>
      </c>
      <c r="B54" s="12" t="s">
        <v>30</v>
      </c>
      <c r="C54" s="30"/>
      <c r="D54" s="30"/>
      <c r="E54" s="50"/>
    </row>
    <row r="55" spans="1:5" ht="15.75">
      <c r="A55" s="41" t="s">
        <v>27</v>
      </c>
      <c r="B55" s="12" t="s">
        <v>12</v>
      </c>
      <c r="C55" s="30"/>
      <c r="D55" s="30"/>
      <c r="E55" s="50"/>
    </row>
    <row r="56" spans="1:5" ht="23.25" customHeight="1">
      <c r="A56" s="41" t="s">
        <v>29</v>
      </c>
      <c r="B56" s="12" t="s">
        <v>11</v>
      </c>
      <c r="C56" s="30"/>
      <c r="D56" s="30"/>
      <c r="E56" s="50"/>
    </row>
    <row r="57" spans="1:5" ht="15.75">
      <c r="A57" s="41" t="s">
        <v>31</v>
      </c>
      <c r="B57" s="12" t="s">
        <v>11</v>
      </c>
      <c r="C57" s="30"/>
      <c r="D57" s="30"/>
      <c r="E57" s="50"/>
    </row>
    <row r="58" spans="1:5" ht="16.5" customHeight="1">
      <c r="A58" s="41" t="s">
        <v>28</v>
      </c>
      <c r="B58" s="12" t="s">
        <v>3</v>
      </c>
      <c r="C58" s="30"/>
      <c r="D58" s="30"/>
      <c r="E58" s="50"/>
    </row>
    <row r="59" spans="1:5" ht="21.75" customHeight="1">
      <c r="A59" s="41" t="s">
        <v>29</v>
      </c>
      <c r="B59" s="12" t="s">
        <v>3</v>
      </c>
      <c r="C59" s="12"/>
      <c r="D59" s="12"/>
      <c r="E59" s="50"/>
    </row>
    <row r="60" spans="1:5" ht="23.25" customHeight="1">
      <c r="A60" s="41" t="s">
        <v>31</v>
      </c>
      <c r="B60" s="12" t="s">
        <v>3</v>
      </c>
      <c r="C60" s="12"/>
      <c r="D60" s="12"/>
      <c r="E60" s="50"/>
    </row>
    <row r="61" spans="1:5" ht="23.25" customHeight="1">
      <c r="A61" s="41" t="s">
        <v>32</v>
      </c>
      <c r="B61" s="12" t="s">
        <v>3</v>
      </c>
      <c r="C61" s="12"/>
      <c r="D61" s="12"/>
      <c r="E61" s="50"/>
    </row>
    <row r="62" spans="1:5" ht="26.25" customHeight="1">
      <c r="A62" s="41" t="s">
        <v>33</v>
      </c>
      <c r="B62" s="12" t="s">
        <v>3</v>
      </c>
      <c r="C62" s="20">
        <v>5.83</v>
      </c>
      <c r="D62" s="12">
        <v>8.51</v>
      </c>
      <c r="E62" s="50"/>
    </row>
    <row r="63" spans="1:5" ht="34.5" customHeight="1">
      <c r="A63" s="41" t="s">
        <v>73</v>
      </c>
      <c r="B63" s="20" t="s">
        <v>3</v>
      </c>
      <c r="C63" s="20">
        <v>55.03</v>
      </c>
      <c r="D63" s="20">
        <v>50.67</v>
      </c>
      <c r="E63" s="50">
        <f>SUM(D63/C63*100)</f>
        <v>92.077048882427775</v>
      </c>
    </row>
    <row r="64" spans="1:5" ht="64.5" customHeight="1">
      <c r="A64" s="41" t="s">
        <v>75</v>
      </c>
      <c r="B64" s="20" t="s">
        <v>3</v>
      </c>
      <c r="C64" s="20"/>
      <c r="D64" s="20"/>
      <c r="E64" s="50"/>
    </row>
    <row r="65" spans="1:5" ht="33" customHeight="1">
      <c r="A65" s="43" t="s">
        <v>105</v>
      </c>
      <c r="B65" s="20" t="s">
        <v>3</v>
      </c>
      <c r="C65" s="17">
        <v>6.53</v>
      </c>
      <c r="D65" s="17">
        <v>0</v>
      </c>
      <c r="E65" s="58"/>
    </row>
    <row r="66" spans="1:5" ht="33" customHeight="1">
      <c r="A66" s="43" t="s">
        <v>74</v>
      </c>
      <c r="B66" s="17" t="s">
        <v>3</v>
      </c>
      <c r="C66" s="17"/>
      <c r="D66" s="17"/>
      <c r="E66" s="58"/>
    </row>
    <row r="67" spans="1:5" ht="33" customHeight="1" thickBot="1">
      <c r="A67" s="71" t="s">
        <v>107</v>
      </c>
      <c r="B67" s="19" t="s">
        <v>42</v>
      </c>
      <c r="C67" s="19">
        <v>71.599999999999994</v>
      </c>
      <c r="D67" s="19">
        <v>0</v>
      </c>
      <c r="E67" s="54"/>
    </row>
    <row r="68" spans="1:5" ht="15.75" customHeight="1">
      <c r="A68" s="14" t="s">
        <v>34</v>
      </c>
      <c r="B68" s="18" t="s">
        <v>3</v>
      </c>
      <c r="C68" s="56">
        <f>SUM(C69:C71)</f>
        <v>2810.38</v>
      </c>
      <c r="D68" s="56">
        <f>SUM(D69:D71)</f>
        <v>2925.6899999999996</v>
      </c>
      <c r="E68" s="48">
        <f t="shared" si="0"/>
        <v>104.10300386424609</v>
      </c>
    </row>
    <row r="69" spans="1:5" ht="34.5" customHeight="1">
      <c r="A69" s="41" t="s">
        <v>76</v>
      </c>
      <c r="B69" s="20" t="s">
        <v>3</v>
      </c>
      <c r="C69" s="20">
        <v>1341.43</v>
      </c>
      <c r="D69" s="20">
        <v>1317.82</v>
      </c>
      <c r="E69" s="50">
        <f t="shared" si="0"/>
        <v>98.239937976636867</v>
      </c>
    </row>
    <row r="70" spans="1:5" ht="15.75" customHeight="1">
      <c r="A70" s="41" t="s">
        <v>35</v>
      </c>
      <c r="B70" s="12" t="s">
        <v>3</v>
      </c>
      <c r="C70" s="12">
        <v>402.54</v>
      </c>
      <c r="D70" s="12">
        <v>397.8</v>
      </c>
      <c r="E70" s="50">
        <f>SUM(D70/C70*100)</f>
        <v>98.822477269339686</v>
      </c>
    </row>
    <row r="71" spans="1:5" ht="15.75">
      <c r="A71" s="41" t="s">
        <v>104</v>
      </c>
      <c r="B71" s="12" t="s">
        <v>3</v>
      </c>
      <c r="C71" s="12">
        <v>1066.4100000000001</v>
      </c>
      <c r="D71" s="12">
        <v>1210.07</v>
      </c>
      <c r="E71" s="50">
        <f>SUM(D71/C71*100)</f>
        <v>113.4713665475755</v>
      </c>
    </row>
    <row r="72" spans="1:5" ht="30" customHeight="1">
      <c r="A72" s="41" t="s">
        <v>77</v>
      </c>
      <c r="B72" s="20" t="s">
        <v>16</v>
      </c>
      <c r="C72" s="20">
        <v>12</v>
      </c>
      <c r="D72" s="20">
        <v>11</v>
      </c>
      <c r="E72" s="50">
        <f t="shared" si="0"/>
        <v>91.666666666666657</v>
      </c>
    </row>
    <row r="73" spans="1:5" ht="15.75">
      <c r="A73" s="41" t="s">
        <v>36</v>
      </c>
      <c r="B73" s="12" t="s">
        <v>3</v>
      </c>
      <c r="C73" s="12"/>
      <c r="D73" s="12"/>
      <c r="E73" s="50"/>
    </row>
    <row r="74" spans="1:5" ht="50.25" customHeight="1">
      <c r="A74" s="41" t="s">
        <v>78</v>
      </c>
      <c r="B74" s="20" t="s">
        <v>9</v>
      </c>
      <c r="C74" s="51"/>
      <c r="D74" s="20"/>
      <c r="E74" s="50"/>
    </row>
    <row r="75" spans="1:5" ht="51" customHeight="1" thickBot="1">
      <c r="A75" s="43" t="s">
        <v>79</v>
      </c>
      <c r="B75" s="17" t="s">
        <v>11</v>
      </c>
      <c r="C75" s="17"/>
      <c r="D75" s="17"/>
      <c r="E75" s="54"/>
    </row>
    <row r="76" spans="1:5" ht="33" customHeight="1">
      <c r="A76" s="14" t="s">
        <v>80</v>
      </c>
      <c r="B76" s="15" t="s">
        <v>3</v>
      </c>
      <c r="C76" s="47">
        <f>SUM(C77:C79)</f>
        <v>3192.34</v>
      </c>
      <c r="D76" s="47">
        <f>SUM(D77:D79)</f>
        <v>2128.19</v>
      </c>
      <c r="E76" s="48">
        <f t="shared" si="0"/>
        <v>66.665518083913369</v>
      </c>
    </row>
    <row r="77" spans="1:5" ht="33" customHeight="1">
      <c r="A77" s="41" t="s">
        <v>81</v>
      </c>
      <c r="B77" s="20" t="s">
        <v>3</v>
      </c>
      <c r="C77" s="20">
        <v>2250.56</v>
      </c>
      <c r="D77" s="20">
        <v>1387.4</v>
      </c>
      <c r="E77" s="50">
        <f t="shared" ref="E77:E93" si="2">SUM(D77/C77*100)</f>
        <v>61.646878999004699</v>
      </c>
    </row>
    <row r="78" spans="1:5" ht="15.75" customHeight="1">
      <c r="A78" s="41" t="s">
        <v>39</v>
      </c>
      <c r="B78" s="12" t="s">
        <v>3</v>
      </c>
      <c r="C78" s="12">
        <v>629.77</v>
      </c>
      <c r="D78" s="12">
        <v>416.96</v>
      </c>
      <c r="E78" s="50">
        <f t="shared" si="2"/>
        <v>66.208298267621515</v>
      </c>
    </row>
    <row r="79" spans="1:5" ht="15.75">
      <c r="A79" s="41" t="s">
        <v>104</v>
      </c>
      <c r="B79" s="12" t="s">
        <v>3</v>
      </c>
      <c r="C79" s="33">
        <v>312.01</v>
      </c>
      <c r="D79" s="33">
        <v>323.83</v>
      </c>
      <c r="E79" s="50">
        <f t="shared" si="2"/>
        <v>103.78834011730393</v>
      </c>
    </row>
    <row r="80" spans="1:5" ht="33" customHeight="1" thickBot="1">
      <c r="A80" s="43" t="s">
        <v>82</v>
      </c>
      <c r="B80" s="17" t="s">
        <v>16</v>
      </c>
      <c r="C80" s="17">
        <v>13</v>
      </c>
      <c r="D80" s="17">
        <v>13</v>
      </c>
      <c r="E80" s="54">
        <f t="shared" si="2"/>
        <v>100</v>
      </c>
    </row>
    <row r="81" spans="1:5" ht="15.75" customHeight="1" thickBot="1">
      <c r="A81" s="23" t="s">
        <v>37</v>
      </c>
      <c r="B81" s="24" t="s">
        <v>38</v>
      </c>
      <c r="C81" s="25" t="s">
        <v>20</v>
      </c>
      <c r="D81" s="25" t="s">
        <v>20</v>
      </c>
      <c r="E81" s="45"/>
    </row>
    <row r="82" spans="1:5" ht="15.75" customHeight="1" thickBot="1">
      <c r="A82" s="26" t="s">
        <v>40</v>
      </c>
      <c r="B82" s="24" t="s">
        <v>3</v>
      </c>
      <c r="C82" s="73">
        <f>SUM(C9+C10+C27+C29+C32+C39+C47+C68+C76)</f>
        <v>19808.100000000002</v>
      </c>
      <c r="D82" s="73">
        <f>SUM(D9+D10+D27+D29+D32+D39+D47+D68+D76)</f>
        <v>18419.679969020312</v>
      </c>
      <c r="E82" s="45">
        <f t="shared" si="2"/>
        <v>92.990645084689135</v>
      </c>
    </row>
    <row r="83" spans="1:5" ht="20.25" customHeight="1">
      <c r="A83" s="14" t="s">
        <v>44</v>
      </c>
      <c r="B83" s="18" t="s">
        <v>42</v>
      </c>
      <c r="C83" s="18">
        <v>987.17</v>
      </c>
      <c r="D83" s="18">
        <v>1179.6099999999999</v>
      </c>
      <c r="E83" s="48">
        <f t="shared" si="2"/>
        <v>119.49410942390874</v>
      </c>
    </row>
    <row r="84" spans="1:5" ht="20.25" customHeight="1" thickBot="1">
      <c r="A84" s="42" t="s">
        <v>45</v>
      </c>
      <c r="B84" s="19" t="s">
        <v>11</v>
      </c>
      <c r="C84" s="19"/>
      <c r="D84" s="19"/>
      <c r="E84" s="54"/>
    </row>
    <row r="85" spans="1:5" ht="18" customHeight="1" thickBot="1">
      <c r="A85" s="44" t="s">
        <v>46</v>
      </c>
      <c r="B85" s="29" t="s">
        <v>19</v>
      </c>
      <c r="C85" s="60">
        <f>SUM(C83/C82*100)</f>
        <v>4.9836682973127147</v>
      </c>
      <c r="D85" s="60">
        <f>SUM(D83/D82*100)</f>
        <v>6.4040743486529745</v>
      </c>
      <c r="E85" s="45">
        <f t="shared" si="2"/>
        <v>128.50121570302281</v>
      </c>
    </row>
    <row r="86" spans="1:5" ht="22.5" customHeight="1" thickBot="1">
      <c r="A86" s="14" t="s">
        <v>83</v>
      </c>
      <c r="B86" s="15" t="s">
        <v>3</v>
      </c>
      <c r="C86" s="46">
        <f>SUM(C82:C83)</f>
        <v>20795.27</v>
      </c>
      <c r="D86" s="46">
        <f>SUM(D82:D83)</f>
        <v>19599.289969020312</v>
      </c>
      <c r="E86" s="45">
        <f t="shared" si="2"/>
        <v>94.248788157212246</v>
      </c>
    </row>
    <row r="87" spans="1:5" ht="30" customHeight="1">
      <c r="A87" s="14" t="s">
        <v>84</v>
      </c>
      <c r="B87" s="18" t="s">
        <v>49</v>
      </c>
      <c r="C87" s="47">
        <f>SUM(C88:C91)</f>
        <v>885.16</v>
      </c>
      <c r="D87" s="47">
        <f>SUM(D88:D91)</f>
        <v>809</v>
      </c>
      <c r="E87" s="48">
        <f t="shared" si="2"/>
        <v>91.39590582493561</v>
      </c>
    </row>
    <row r="88" spans="1:5" ht="34.5" customHeight="1">
      <c r="A88" s="41" t="s">
        <v>85</v>
      </c>
      <c r="B88" s="12" t="s">
        <v>50</v>
      </c>
      <c r="C88" s="20">
        <v>627.66999999999996</v>
      </c>
      <c r="D88" s="20">
        <v>594.48</v>
      </c>
      <c r="E88" s="50">
        <f t="shared" si="2"/>
        <v>94.712189526343465</v>
      </c>
    </row>
    <row r="89" spans="1:5" ht="31.5" customHeight="1">
      <c r="A89" s="41" t="s">
        <v>93</v>
      </c>
      <c r="B89" s="12" t="s">
        <v>50</v>
      </c>
      <c r="C89" s="20"/>
      <c r="D89" s="20"/>
      <c r="E89" s="50"/>
    </row>
    <row r="90" spans="1:5" ht="34.5" customHeight="1">
      <c r="A90" s="41" t="s">
        <v>86</v>
      </c>
      <c r="B90" s="12" t="s">
        <v>50</v>
      </c>
      <c r="C90" s="20">
        <v>252.64</v>
      </c>
      <c r="D90" s="20">
        <v>209.75</v>
      </c>
      <c r="E90" s="50">
        <f t="shared" si="2"/>
        <v>83.023274224192534</v>
      </c>
    </row>
    <row r="91" spans="1:5" ht="31.5" customHeight="1" thickBot="1">
      <c r="A91" s="42" t="s">
        <v>94</v>
      </c>
      <c r="B91" s="19"/>
      <c r="C91" s="19">
        <v>4.8499999999999996</v>
      </c>
      <c r="D91" s="19">
        <v>4.7699999999999996</v>
      </c>
      <c r="E91" s="54">
        <f t="shared" si="2"/>
        <v>98.350515463917517</v>
      </c>
    </row>
    <row r="92" spans="1:5" ht="33" customHeight="1" thickBot="1">
      <c r="A92" s="26" t="s">
        <v>51</v>
      </c>
      <c r="B92" s="24" t="s">
        <v>11</v>
      </c>
      <c r="C92" s="59">
        <f>SUM(C82/C87)</f>
        <v>22.377988160332599</v>
      </c>
      <c r="D92" s="59">
        <f>SUM(D82/D87)</f>
        <v>22.768454844277269</v>
      </c>
      <c r="E92" s="45">
        <f t="shared" si="2"/>
        <v>101.74486947238989</v>
      </c>
    </row>
    <row r="93" spans="1:5" ht="47.25" customHeight="1" thickBot="1">
      <c r="A93" s="44" t="s">
        <v>87</v>
      </c>
      <c r="B93" s="34" t="s">
        <v>11</v>
      </c>
      <c r="C93" s="61">
        <f>SUM(C86/C87)</f>
        <v>23.493232861855486</v>
      </c>
      <c r="D93" s="62">
        <f>SUM(D86/D87)</f>
        <v>24.226563620544269</v>
      </c>
      <c r="E93" s="63">
        <f t="shared" si="2"/>
        <v>103.1214552845958</v>
      </c>
    </row>
    <row r="94" spans="1:5">
      <c r="A94" s="5"/>
      <c r="B94" s="5"/>
      <c r="C94" s="37"/>
      <c r="D94" s="37"/>
      <c r="E94" s="5"/>
    </row>
    <row r="95" spans="1:5" ht="15.75">
      <c r="A95" s="7" t="s">
        <v>108</v>
      </c>
      <c r="B95" s="8"/>
      <c r="C95" s="8"/>
      <c r="D95" s="8"/>
      <c r="E95" s="8" t="s">
        <v>109</v>
      </c>
    </row>
    <row r="96" spans="1:5" ht="15.75">
      <c r="A96" s="9"/>
      <c r="B96" s="8"/>
      <c r="C96" s="8"/>
      <c r="D96" s="8"/>
      <c r="E96" s="8"/>
    </row>
    <row r="97" spans="1:5" ht="15.75">
      <c r="A97" s="7" t="s">
        <v>88</v>
      </c>
      <c r="B97" s="8"/>
      <c r="C97" s="8"/>
      <c r="D97" s="8"/>
      <c r="E97" s="8" t="s">
        <v>111</v>
      </c>
    </row>
    <row r="98" spans="1:5" ht="15.75">
      <c r="C98" s="8"/>
      <c r="D98" s="8"/>
      <c r="E98" s="8"/>
    </row>
  </sheetData>
  <mergeCells count="9">
    <mergeCell ref="A45:A46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94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E107"/>
  <sheetViews>
    <sheetView topLeftCell="A101" workbookViewId="0">
      <selection activeCell="D12" sqref="D12"/>
    </sheetView>
  </sheetViews>
  <sheetFormatPr defaultRowHeight="15"/>
  <cols>
    <col min="1" max="1" width="30" customWidth="1"/>
    <col min="2" max="2" width="11.28515625" customWidth="1"/>
    <col min="3" max="5" width="17.7109375" customWidth="1"/>
  </cols>
  <sheetData>
    <row r="1" spans="1:5" ht="15.75">
      <c r="A1" s="88" t="s">
        <v>52</v>
      </c>
      <c r="B1" s="88"/>
      <c r="C1" s="88"/>
      <c r="D1" s="88"/>
      <c r="E1" s="88"/>
    </row>
    <row r="2" spans="1:5" ht="15.75">
      <c r="A2" s="88" t="s">
        <v>54</v>
      </c>
      <c r="B2" s="88"/>
      <c r="C2" s="88"/>
      <c r="D2" s="88"/>
      <c r="E2" s="88"/>
    </row>
    <row r="3" spans="1:5" ht="15.75">
      <c r="A3" s="88" t="s">
        <v>53</v>
      </c>
      <c r="B3" s="88"/>
      <c r="C3" s="88"/>
      <c r="D3" s="88"/>
      <c r="E3" s="88"/>
    </row>
    <row r="4" spans="1:5" ht="15.75">
      <c r="A4" s="88" t="s">
        <v>106</v>
      </c>
      <c r="B4" s="88"/>
      <c r="C4" s="88"/>
      <c r="D4" s="88"/>
      <c r="E4" s="88"/>
    </row>
    <row r="5" spans="1:5" ht="15.75" thickBot="1">
      <c r="A5" s="3"/>
      <c r="B5" s="4"/>
      <c r="C5" s="4"/>
      <c r="D5" s="4"/>
      <c r="E5" s="4"/>
    </row>
    <row r="6" spans="1:5" ht="32.25" thickBot="1">
      <c r="A6" s="89" t="s">
        <v>0</v>
      </c>
      <c r="B6" s="89" t="s">
        <v>55</v>
      </c>
      <c r="C6" s="10" t="s">
        <v>1</v>
      </c>
      <c r="D6" s="91" t="s">
        <v>112</v>
      </c>
      <c r="E6" s="91" t="s">
        <v>56</v>
      </c>
    </row>
    <row r="7" spans="1:5" ht="32.25" thickBot="1">
      <c r="A7" s="89"/>
      <c r="B7" s="90"/>
      <c r="C7" s="11" t="s">
        <v>110</v>
      </c>
      <c r="D7" s="92"/>
      <c r="E7" s="92"/>
    </row>
    <row r="8" spans="1:5" ht="16.5" thickBot="1">
      <c r="A8" s="2">
        <v>1</v>
      </c>
      <c r="B8" s="1">
        <v>2</v>
      </c>
      <c r="C8" s="1">
        <v>3</v>
      </c>
      <c r="D8" s="1">
        <v>4</v>
      </c>
      <c r="E8" s="1">
        <v>5</v>
      </c>
    </row>
    <row r="9" spans="1:5" ht="16.5" thickBot="1">
      <c r="A9" s="44" t="s">
        <v>2</v>
      </c>
      <c r="B9" s="29" t="s">
        <v>3</v>
      </c>
      <c r="C9" s="29">
        <v>1746.36</v>
      </c>
      <c r="D9" s="29">
        <v>1499.93</v>
      </c>
      <c r="E9" s="45">
        <f>SUM(D9/C9*100)</f>
        <v>85.888934698458513</v>
      </c>
    </row>
    <row r="10" spans="1:5" ht="61.5" customHeight="1">
      <c r="A10" s="14" t="s">
        <v>57</v>
      </c>
      <c r="B10" s="15" t="s">
        <v>3</v>
      </c>
      <c r="C10" s="46">
        <f>SUM(C11:C14)</f>
        <v>2297.9</v>
      </c>
      <c r="D10" s="46">
        <f>SUM(D11:D14)</f>
        <v>3020.1605205275155</v>
      </c>
      <c r="E10" s="48">
        <f t="shared" ref="E10:E75" si="0">SUM(D10/C10*100)</f>
        <v>131.43132949769421</v>
      </c>
    </row>
    <row r="11" spans="1:5" ht="15.75">
      <c r="A11" s="41" t="s">
        <v>4</v>
      </c>
      <c r="B11" s="12" t="s">
        <v>5</v>
      </c>
      <c r="C11" s="49">
        <v>0</v>
      </c>
      <c r="D11" s="12">
        <v>0</v>
      </c>
      <c r="E11" s="50">
        <v>0</v>
      </c>
    </row>
    <row r="12" spans="1:5" ht="15.75">
      <c r="A12" s="41" t="s">
        <v>6</v>
      </c>
      <c r="B12" s="12" t="s">
        <v>5</v>
      </c>
      <c r="C12" s="49">
        <v>991.09</v>
      </c>
      <c r="D12" s="72">
        <f>SUM(D17*(2.5297+2.1179))*0.97555744339</f>
        <v>1342.4178811345757</v>
      </c>
      <c r="E12" s="50">
        <f t="shared" si="0"/>
        <v>135.44863545536487</v>
      </c>
    </row>
    <row r="13" spans="1:5" ht="15.75">
      <c r="A13" s="41" t="s">
        <v>7</v>
      </c>
      <c r="B13" s="12" t="s">
        <v>5</v>
      </c>
      <c r="C13" s="49">
        <v>1306.81</v>
      </c>
      <c r="D13" s="72">
        <f>SUM(D18*(2.5513+2.1179))*0.97555744339</f>
        <v>1677.7426393929395</v>
      </c>
      <c r="E13" s="50">
        <f t="shared" si="0"/>
        <v>128.38458837879568</v>
      </c>
    </row>
    <row r="14" spans="1:5" ht="15.75">
      <c r="A14" s="41" t="s">
        <v>8</v>
      </c>
      <c r="B14" s="12" t="s">
        <v>5</v>
      </c>
      <c r="C14" s="12"/>
      <c r="D14" s="12"/>
      <c r="E14" s="50"/>
    </row>
    <row r="15" spans="1:5" ht="46.5" customHeight="1">
      <c r="A15" s="70" t="s">
        <v>58</v>
      </c>
      <c r="B15" s="20" t="s">
        <v>9</v>
      </c>
      <c r="C15" s="51">
        <f>SUM(C16:C19)</f>
        <v>497.1</v>
      </c>
      <c r="D15" s="51">
        <f>SUM(D16:D19)</f>
        <v>664.40200000000004</v>
      </c>
      <c r="E15" s="50">
        <f t="shared" si="0"/>
        <v>133.6556024944679</v>
      </c>
    </row>
    <row r="16" spans="1:5" ht="15.75">
      <c r="A16" s="41" t="s">
        <v>4</v>
      </c>
      <c r="B16" s="12" t="s">
        <v>10</v>
      </c>
      <c r="C16" s="12">
        <v>0</v>
      </c>
      <c r="D16" s="12">
        <v>0</v>
      </c>
      <c r="E16" s="50"/>
    </row>
    <row r="17" spans="1:5" ht="15.75">
      <c r="A17" s="41" t="s">
        <v>6</v>
      </c>
      <c r="B17" s="12" t="s">
        <v>10</v>
      </c>
      <c r="C17" s="12">
        <v>253.4</v>
      </c>
      <c r="D17" s="12">
        <v>296.07799999999997</v>
      </c>
      <c r="E17" s="50">
        <f t="shared" si="0"/>
        <v>116.84214680347276</v>
      </c>
    </row>
    <row r="18" spans="1:5" ht="15.75">
      <c r="A18" s="41" t="s">
        <v>7</v>
      </c>
      <c r="B18" s="12" t="s">
        <v>10</v>
      </c>
      <c r="C18" s="12">
        <v>243.7</v>
      </c>
      <c r="D18" s="12">
        <v>368.32400000000001</v>
      </c>
      <c r="E18" s="50">
        <f t="shared" si="0"/>
        <v>151.1382847763644</v>
      </c>
    </row>
    <row r="19" spans="1:5" ht="15.75">
      <c r="A19" s="41" t="s">
        <v>8</v>
      </c>
      <c r="B19" s="12" t="s">
        <v>10</v>
      </c>
      <c r="C19" s="12"/>
      <c r="D19" s="12"/>
      <c r="E19" s="50"/>
    </row>
    <row r="20" spans="1:5" ht="48.75" customHeight="1">
      <c r="A20" s="41" t="s">
        <v>59</v>
      </c>
      <c r="B20" s="20" t="s">
        <v>11</v>
      </c>
      <c r="C20" s="52">
        <f>SUM(C10/C15)</f>
        <v>4.6226111446389053</v>
      </c>
      <c r="D20" s="52">
        <f>SUM(D10/D15)</f>
        <v>4.5456824641218949</v>
      </c>
      <c r="E20" s="50">
        <f t="shared" si="0"/>
        <v>98.335817612384972</v>
      </c>
    </row>
    <row r="21" spans="1:5" ht="15.75">
      <c r="A21" s="41" t="s">
        <v>4</v>
      </c>
      <c r="B21" s="12" t="s">
        <v>12</v>
      </c>
      <c r="C21" s="52">
        <v>0</v>
      </c>
      <c r="D21" s="52">
        <v>0</v>
      </c>
      <c r="E21" s="50">
        <v>0</v>
      </c>
    </row>
    <row r="22" spans="1:5" ht="15.75">
      <c r="A22" s="41" t="s">
        <v>6</v>
      </c>
      <c r="B22" s="12" t="s">
        <v>12</v>
      </c>
      <c r="C22" s="52">
        <f t="shared" ref="C22:C23" si="1">SUM(C12/C17)</f>
        <v>3.9111681136543015</v>
      </c>
      <c r="D22" s="52">
        <f>SUM(D12/D17)</f>
        <v>4.534000773899364</v>
      </c>
      <c r="E22" s="50">
        <f t="shared" si="0"/>
        <v>115.92446660808795</v>
      </c>
    </row>
    <row r="23" spans="1:5" ht="15.75">
      <c r="A23" s="41" t="s">
        <v>7</v>
      </c>
      <c r="B23" s="12" t="s">
        <v>12</v>
      </c>
      <c r="C23" s="52">
        <f t="shared" si="1"/>
        <v>5.3623717685679111</v>
      </c>
      <c r="D23" s="52">
        <f>SUM(D13/D18)</f>
        <v>4.5550728146765875</v>
      </c>
      <c r="E23" s="50">
        <f t="shared" si="0"/>
        <v>84.945114051521216</v>
      </c>
    </row>
    <row r="24" spans="1:5" ht="15.75">
      <c r="A24" s="41" t="s">
        <v>8</v>
      </c>
      <c r="B24" s="12" t="s">
        <v>12</v>
      </c>
      <c r="C24" s="12"/>
      <c r="D24" s="12"/>
      <c r="E24" s="50"/>
    </row>
    <row r="25" spans="1:5" ht="30.75" customHeight="1" thickBot="1">
      <c r="A25" s="43" t="s">
        <v>60</v>
      </c>
      <c r="B25" s="17" t="s">
        <v>13</v>
      </c>
      <c r="C25" s="53">
        <f>SUM(C15/C26)</f>
        <v>0.3426267360512803</v>
      </c>
      <c r="D25" s="53">
        <f>SUM(D15/D26)</f>
        <v>0.42819339537521589</v>
      </c>
      <c r="E25" s="54">
        <f t="shared" si="0"/>
        <v>124.97372514184913</v>
      </c>
    </row>
    <row r="26" spans="1:5" ht="15.75" customHeight="1">
      <c r="A26" s="14" t="s">
        <v>101</v>
      </c>
      <c r="B26" s="18" t="s">
        <v>50</v>
      </c>
      <c r="C26" s="15">
        <v>1450.85</v>
      </c>
      <c r="D26" s="15">
        <v>1551.64</v>
      </c>
      <c r="E26" s="64">
        <f t="shared" si="0"/>
        <v>106.94696212565049</v>
      </c>
    </row>
    <row r="27" spans="1:5" ht="31.5">
      <c r="A27" s="41" t="s">
        <v>102</v>
      </c>
      <c r="B27" s="12" t="s">
        <v>50</v>
      </c>
      <c r="C27" s="20">
        <v>1279.25</v>
      </c>
      <c r="D27" s="20">
        <v>1256.54</v>
      </c>
      <c r="E27" s="49">
        <f t="shared" si="0"/>
        <v>98.224741059214381</v>
      </c>
    </row>
    <row r="28" spans="1:5" ht="31.5">
      <c r="A28" s="86" t="s">
        <v>103</v>
      </c>
      <c r="B28" s="12" t="s">
        <v>50</v>
      </c>
      <c r="C28" s="20">
        <v>254.04</v>
      </c>
      <c r="D28" s="20">
        <v>316.66000000000003</v>
      </c>
      <c r="E28" s="50">
        <f t="shared" si="0"/>
        <v>124.64966147063457</v>
      </c>
    </row>
    <row r="29" spans="1:5" ht="16.5" thickBot="1">
      <c r="A29" s="87"/>
      <c r="B29" s="19" t="s">
        <v>96</v>
      </c>
      <c r="C29" s="65">
        <f>SUM(C28/C27*100)</f>
        <v>19.858510846198943</v>
      </c>
      <c r="D29" s="65">
        <f>SUM(D28/D27*100)</f>
        <v>25.200948636732619</v>
      </c>
      <c r="E29" s="54">
        <f t="shared" si="0"/>
        <v>126.90250961872226</v>
      </c>
    </row>
    <row r="30" spans="1:5" ht="31.5">
      <c r="A30" s="14" t="s">
        <v>61</v>
      </c>
      <c r="B30" s="15" t="s">
        <v>3</v>
      </c>
      <c r="C30" s="15">
        <v>2034.02</v>
      </c>
      <c r="D30" s="15">
        <v>2196.4499999999998</v>
      </c>
      <c r="E30" s="48">
        <f t="shared" si="0"/>
        <v>107.98566385777917</v>
      </c>
    </row>
    <row r="31" spans="1:5" ht="32.25" thickBot="1">
      <c r="A31" s="42" t="s">
        <v>14</v>
      </c>
      <c r="B31" s="16"/>
      <c r="C31" s="16"/>
      <c r="D31" s="16"/>
      <c r="E31" s="54"/>
    </row>
    <row r="32" spans="1:5" ht="33" customHeight="1">
      <c r="A32" s="14" t="s">
        <v>62</v>
      </c>
      <c r="B32" s="15" t="s">
        <v>3</v>
      </c>
      <c r="C32" s="15">
        <v>11442.65</v>
      </c>
      <c r="D32" s="15">
        <v>9585.36</v>
      </c>
      <c r="E32" s="48">
        <f t="shared" si="0"/>
        <v>83.768707423542637</v>
      </c>
    </row>
    <row r="33" spans="1:5" ht="15.75" customHeight="1">
      <c r="A33" s="41" t="s">
        <v>15</v>
      </c>
      <c r="B33" s="20" t="s">
        <v>11</v>
      </c>
      <c r="C33" s="20">
        <v>7410</v>
      </c>
      <c r="D33" s="20">
        <v>7410</v>
      </c>
      <c r="E33" s="50">
        <f t="shared" si="0"/>
        <v>100</v>
      </c>
    </row>
    <row r="34" spans="1:5" ht="32.25" thickBot="1">
      <c r="A34" s="43" t="s">
        <v>63</v>
      </c>
      <c r="B34" s="17" t="s">
        <v>16</v>
      </c>
      <c r="C34" s="17">
        <v>145</v>
      </c>
      <c r="D34" s="17">
        <v>146</v>
      </c>
      <c r="E34" s="54">
        <f t="shared" si="0"/>
        <v>100.68965517241379</v>
      </c>
    </row>
    <row r="35" spans="1:5" ht="15.75">
      <c r="A35" s="14" t="s">
        <v>17</v>
      </c>
      <c r="B35" s="18" t="s">
        <v>3</v>
      </c>
      <c r="C35" s="18">
        <v>3427.4</v>
      </c>
      <c r="D35" s="18">
        <v>2884.27</v>
      </c>
      <c r="E35" s="48">
        <f t="shared" si="0"/>
        <v>84.153294042131051</v>
      </c>
    </row>
    <row r="36" spans="1:5" ht="16.5" thickBot="1">
      <c r="A36" s="42" t="s">
        <v>18</v>
      </c>
      <c r="B36" s="19" t="s">
        <v>19</v>
      </c>
      <c r="C36" s="55">
        <f>SUM(C35/C32*100)</f>
        <v>29.952851830651117</v>
      </c>
      <c r="D36" s="55">
        <f>SUM(D35/D32*100)</f>
        <v>30.090366976305532</v>
      </c>
      <c r="E36" s="54">
        <f>SUM(D36/C36*100)</f>
        <v>100.45910535140996</v>
      </c>
    </row>
    <row r="37" spans="1:5" ht="31.5" customHeight="1">
      <c r="A37" s="14" t="s">
        <v>64</v>
      </c>
      <c r="B37" s="15" t="s">
        <v>3</v>
      </c>
      <c r="C37" s="15" t="s">
        <v>20</v>
      </c>
      <c r="D37" s="15" t="s">
        <v>20</v>
      </c>
      <c r="E37" s="48"/>
    </row>
    <row r="38" spans="1:5" ht="30" customHeight="1">
      <c r="A38" s="41" t="s">
        <v>91</v>
      </c>
      <c r="B38" s="12" t="s">
        <v>50</v>
      </c>
      <c r="C38" s="20" t="s">
        <v>20</v>
      </c>
      <c r="D38" s="20" t="s">
        <v>20</v>
      </c>
      <c r="E38" s="50"/>
    </row>
    <row r="39" spans="1:5" ht="16.5" thickBot="1">
      <c r="A39" s="42" t="s">
        <v>21</v>
      </c>
      <c r="B39" s="19" t="s">
        <v>11</v>
      </c>
      <c r="C39" s="19"/>
      <c r="D39" s="19"/>
      <c r="E39" s="54"/>
    </row>
    <row r="40" spans="1:5" ht="46.5" customHeight="1">
      <c r="A40" s="14" t="s">
        <v>65</v>
      </c>
      <c r="B40" s="15" t="s">
        <v>3</v>
      </c>
      <c r="C40" s="15" t="s">
        <v>20</v>
      </c>
      <c r="D40" s="15" t="s">
        <v>20</v>
      </c>
      <c r="E40" s="48"/>
    </row>
    <row r="41" spans="1:5" ht="15.75" customHeight="1">
      <c r="A41" s="41" t="s">
        <v>22</v>
      </c>
      <c r="B41" s="12" t="s">
        <v>23</v>
      </c>
      <c r="C41" s="12" t="s">
        <v>20</v>
      </c>
      <c r="D41" s="12" t="s">
        <v>20</v>
      </c>
      <c r="E41" s="50"/>
    </row>
    <row r="42" spans="1:5" ht="16.5" thickBot="1">
      <c r="A42" s="42" t="s">
        <v>21</v>
      </c>
      <c r="B42" s="19" t="s">
        <v>11</v>
      </c>
      <c r="C42" s="19" t="s">
        <v>20</v>
      </c>
      <c r="D42" s="19" t="s">
        <v>20</v>
      </c>
      <c r="E42" s="54"/>
    </row>
    <row r="43" spans="1:5" ht="31.5">
      <c r="A43" s="13" t="s">
        <v>66</v>
      </c>
      <c r="B43" s="21" t="s">
        <v>3</v>
      </c>
      <c r="C43" s="21">
        <v>61.1</v>
      </c>
      <c r="D43" s="21">
        <v>448.06</v>
      </c>
      <c r="E43" s="48"/>
    </row>
    <row r="44" spans="1:5" ht="31.5">
      <c r="A44" s="41" t="s">
        <v>24</v>
      </c>
      <c r="B44" s="12" t="s">
        <v>3</v>
      </c>
      <c r="C44" s="12"/>
      <c r="D44" s="12"/>
      <c r="E44" s="50"/>
    </row>
    <row r="45" spans="1:5" ht="31.5">
      <c r="A45" s="41" t="s">
        <v>67</v>
      </c>
      <c r="B45" s="20" t="s">
        <v>3</v>
      </c>
      <c r="C45" s="20"/>
      <c r="D45" s="20"/>
      <c r="E45" s="50"/>
    </row>
    <row r="46" spans="1:5" ht="31.5">
      <c r="A46" s="41" t="s">
        <v>68</v>
      </c>
      <c r="B46" s="20" t="s">
        <v>3</v>
      </c>
      <c r="C46" s="20"/>
      <c r="D46" s="20"/>
      <c r="E46" s="50"/>
    </row>
    <row r="47" spans="1:5" ht="31.5">
      <c r="A47" s="43" t="s">
        <v>69</v>
      </c>
      <c r="B47" s="17" t="s">
        <v>16</v>
      </c>
      <c r="C47" s="17"/>
      <c r="D47" s="17"/>
      <c r="E47" s="50"/>
    </row>
    <row r="48" spans="1:5" ht="30" customHeight="1" thickBot="1">
      <c r="A48" s="41" t="s">
        <v>70</v>
      </c>
      <c r="B48" s="20" t="s">
        <v>3</v>
      </c>
      <c r="C48" s="20"/>
      <c r="D48" s="20"/>
      <c r="E48" s="50"/>
    </row>
    <row r="49" spans="1:5" ht="15.75">
      <c r="A49" s="14" t="s">
        <v>25</v>
      </c>
      <c r="B49" s="18" t="s">
        <v>3</v>
      </c>
      <c r="C49" s="56">
        <f>SUM(C50:C70)</f>
        <v>1326.79</v>
      </c>
      <c r="D49" s="56">
        <f>SUM(D50:D70)</f>
        <v>457.99</v>
      </c>
      <c r="E49" s="48">
        <f t="shared" si="0"/>
        <v>34.518650276230609</v>
      </c>
    </row>
    <row r="50" spans="1:5" ht="15.75">
      <c r="A50" s="41" t="s">
        <v>26</v>
      </c>
      <c r="B50" s="12" t="s">
        <v>3</v>
      </c>
      <c r="C50" s="12">
        <v>298.37</v>
      </c>
      <c r="D50" s="12">
        <v>436.47</v>
      </c>
      <c r="E50" s="50">
        <f t="shared" si="0"/>
        <v>146.28481415691928</v>
      </c>
    </row>
    <row r="51" spans="1:5" ht="31.5">
      <c r="A51" s="41" t="s">
        <v>71</v>
      </c>
      <c r="B51" s="12" t="s">
        <v>50</v>
      </c>
      <c r="C51" s="57"/>
      <c r="D51" s="57"/>
      <c r="E51" s="50"/>
    </row>
    <row r="52" spans="1:5" ht="15.75">
      <c r="A52" s="41" t="s">
        <v>27</v>
      </c>
      <c r="B52" s="12" t="s">
        <v>11</v>
      </c>
      <c r="C52" s="30"/>
      <c r="D52" s="30"/>
      <c r="E52" s="50"/>
    </row>
    <row r="53" spans="1:5" ht="15.75">
      <c r="A53" s="41" t="s">
        <v>28</v>
      </c>
      <c r="B53" s="12" t="s">
        <v>3</v>
      </c>
      <c r="C53" s="30"/>
      <c r="D53" s="30"/>
      <c r="E53" s="50"/>
    </row>
    <row r="54" spans="1:5" ht="31.5">
      <c r="A54" s="41" t="s">
        <v>72</v>
      </c>
      <c r="B54" s="12" t="s">
        <v>50</v>
      </c>
      <c r="C54" s="57"/>
      <c r="D54" s="57"/>
      <c r="E54" s="50"/>
    </row>
    <row r="55" spans="1:5" ht="15.75">
      <c r="A55" s="41" t="s">
        <v>29</v>
      </c>
      <c r="B55" s="12" t="s">
        <v>30</v>
      </c>
      <c r="C55" s="30"/>
      <c r="D55" s="30"/>
      <c r="E55" s="50"/>
    </row>
    <row r="56" spans="1:5" ht="15.75">
      <c r="A56" s="41" t="s">
        <v>31</v>
      </c>
      <c r="B56" s="12" t="s">
        <v>30</v>
      </c>
      <c r="C56" s="30"/>
      <c r="D56" s="30"/>
      <c r="E56" s="50"/>
    </row>
    <row r="57" spans="1:5" ht="15.75">
      <c r="A57" s="41" t="s">
        <v>27</v>
      </c>
      <c r="B57" s="12" t="s">
        <v>12</v>
      </c>
      <c r="C57" s="30"/>
      <c r="D57" s="30"/>
      <c r="E57" s="50"/>
    </row>
    <row r="58" spans="1:5" ht="15.75">
      <c r="A58" s="41" t="s">
        <v>29</v>
      </c>
      <c r="B58" s="12" t="s">
        <v>11</v>
      </c>
      <c r="C58" s="30"/>
      <c r="D58" s="30"/>
      <c r="E58" s="50"/>
    </row>
    <row r="59" spans="1:5" ht="15.75">
      <c r="A59" s="41" t="s">
        <v>31</v>
      </c>
      <c r="B59" s="12" t="s">
        <v>11</v>
      </c>
      <c r="C59" s="30"/>
      <c r="D59" s="30"/>
      <c r="E59" s="50"/>
    </row>
    <row r="60" spans="1:5" ht="15.75">
      <c r="A60" s="41" t="s">
        <v>28</v>
      </c>
      <c r="B60" s="12" t="s">
        <v>3</v>
      </c>
      <c r="C60" s="30"/>
      <c r="D60" s="30"/>
      <c r="E60" s="50"/>
    </row>
    <row r="61" spans="1:5" ht="15.75">
      <c r="A61" s="41" t="s">
        <v>29</v>
      </c>
      <c r="B61" s="12" t="s">
        <v>3</v>
      </c>
      <c r="C61" s="12"/>
      <c r="D61" s="12"/>
      <c r="E61" s="50"/>
    </row>
    <row r="62" spans="1:5" ht="15.75">
      <c r="A62" s="41" t="s">
        <v>31</v>
      </c>
      <c r="B62" s="12" t="s">
        <v>3</v>
      </c>
      <c r="C62" s="12"/>
      <c r="D62" s="12"/>
      <c r="E62" s="50"/>
    </row>
    <row r="63" spans="1:5" ht="15.75">
      <c r="A63" s="41" t="s">
        <v>32</v>
      </c>
      <c r="B63" s="12" t="s">
        <v>3</v>
      </c>
      <c r="C63" s="12"/>
      <c r="D63" s="12"/>
      <c r="E63" s="50"/>
    </row>
    <row r="64" spans="1:5" ht="15.75" customHeight="1">
      <c r="A64" s="41" t="s">
        <v>33</v>
      </c>
      <c r="B64" s="12" t="s">
        <v>3</v>
      </c>
      <c r="C64" s="12">
        <v>22.29</v>
      </c>
      <c r="D64" s="12">
        <v>21.52</v>
      </c>
      <c r="E64" s="50">
        <f t="shared" si="0"/>
        <v>96.54553611484971</v>
      </c>
    </row>
    <row r="65" spans="1:5" ht="15.75" customHeight="1">
      <c r="A65" s="41" t="s">
        <v>92</v>
      </c>
      <c r="B65" s="12" t="s">
        <v>3</v>
      </c>
      <c r="C65" s="12">
        <v>460.7</v>
      </c>
      <c r="D65" s="12">
        <v>0</v>
      </c>
      <c r="E65" s="50"/>
    </row>
    <row r="66" spans="1:5" ht="31.5" customHeight="1">
      <c r="A66" s="41" t="s">
        <v>73</v>
      </c>
      <c r="B66" s="20" t="s">
        <v>3</v>
      </c>
      <c r="C66" s="20" t="s">
        <v>20</v>
      </c>
      <c r="D66" s="20" t="s">
        <v>20</v>
      </c>
      <c r="E66" s="50"/>
    </row>
    <row r="67" spans="1:5" ht="65.25" customHeight="1">
      <c r="A67" s="41" t="s">
        <v>75</v>
      </c>
      <c r="B67" s="20" t="s">
        <v>3</v>
      </c>
      <c r="C67" s="20"/>
      <c r="D67" s="20"/>
      <c r="E67" s="50"/>
    </row>
    <row r="68" spans="1:5" ht="30.75" customHeight="1">
      <c r="A68" s="43" t="s">
        <v>105</v>
      </c>
      <c r="B68" s="20" t="s">
        <v>3</v>
      </c>
      <c r="C68" s="17">
        <v>446.45</v>
      </c>
      <c r="D68" s="17">
        <v>0</v>
      </c>
      <c r="E68" s="58"/>
    </row>
    <row r="69" spans="1:5" ht="31.5">
      <c r="A69" s="43" t="s">
        <v>74</v>
      </c>
      <c r="B69" s="17" t="s">
        <v>3</v>
      </c>
      <c r="C69" s="17"/>
      <c r="D69" s="17"/>
      <c r="E69" s="58"/>
    </row>
    <row r="70" spans="1:5" ht="16.5" thickBot="1">
      <c r="A70" s="71" t="s">
        <v>107</v>
      </c>
      <c r="B70" s="19" t="s">
        <v>42</v>
      </c>
      <c r="C70" s="19">
        <v>98.98</v>
      </c>
      <c r="D70" s="19">
        <v>0</v>
      </c>
      <c r="E70" s="54"/>
    </row>
    <row r="71" spans="1:5" ht="15.75">
      <c r="A71" s="14" t="s">
        <v>34</v>
      </c>
      <c r="B71" s="18" t="s">
        <v>3</v>
      </c>
      <c r="C71" s="56">
        <f>SUM(C72:C74)</f>
        <v>5400.67</v>
      </c>
      <c r="D71" s="56">
        <f>SUM(D72:D74)</f>
        <v>4916.0200000000004</v>
      </c>
      <c r="E71" s="48">
        <f t="shared" si="0"/>
        <v>91.02611342666745</v>
      </c>
    </row>
    <row r="72" spans="1:5" ht="31.5">
      <c r="A72" s="41" t="s">
        <v>76</v>
      </c>
      <c r="B72" s="20" t="s">
        <v>3</v>
      </c>
      <c r="C72" s="20">
        <v>1734.66</v>
      </c>
      <c r="D72" s="20">
        <v>1632.43</v>
      </c>
      <c r="E72" s="50">
        <f t="shared" si="0"/>
        <v>94.106626082344675</v>
      </c>
    </row>
    <row r="73" spans="1:5" ht="15.75">
      <c r="A73" s="41" t="s">
        <v>35</v>
      </c>
      <c r="B73" s="12" t="s">
        <v>3</v>
      </c>
      <c r="C73" s="12">
        <v>521.61</v>
      </c>
      <c r="D73" s="12">
        <v>492.38</v>
      </c>
      <c r="E73" s="50">
        <f t="shared" si="0"/>
        <v>94.396196391940336</v>
      </c>
    </row>
    <row r="74" spans="1:5" ht="15.75">
      <c r="A74" s="41" t="s">
        <v>104</v>
      </c>
      <c r="B74" s="12"/>
      <c r="C74" s="12">
        <v>3144.4</v>
      </c>
      <c r="D74" s="12">
        <v>2791.21</v>
      </c>
      <c r="E74" s="50">
        <f t="shared" si="0"/>
        <v>88.767650426154432</v>
      </c>
    </row>
    <row r="75" spans="1:5" ht="31.5">
      <c r="A75" s="41" t="s">
        <v>77</v>
      </c>
      <c r="B75" s="20" t="s">
        <v>16</v>
      </c>
      <c r="C75" s="20">
        <v>13</v>
      </c>
      <c r="D75" s="20">
        <v>13</v>
      </c>
      <c r="E75" s="50">
        <f t="shared" si="0"/>
        <v>100</v>
      </c>
    </row>
    <row r="76" spans="1:5" ht="15.75">
      <c r="A76" s="41" t="s">
        <v>36</v>
      </c>
      <c r="B76" s="12" t="s">
        <v>3</v>
      </c>
      <c r="C76" s="12"/>
      <c r="D76" s="12"/>
      <c r="E76" s="50"/>
    </row>
    <row r="77" spans="1:5" ht="48" customHeight="1">
      <c r="A77" s="41" t="s">
        <v>78</v>
      </c>
      <c r="B77" s="20" t="s">
        <v>9</v>
      </c>
      <c r="C77" s="51"/>
      <c r="D77" s="20"/>
      <c r="E77" s="50"/>
    </row>
    <row r="78" spans="1:5" ht="48" customHeight="1" thickBot="1">
      <c r="A78" s="43" t="s">
        <v>79</v>
      </c>
      <c r="B78" s="17" t="s">
        <v>11</v>
      </c>
      <c r="C78" s="17"/>
      <c r="D78" s="17"/>
      <c r="E78" s="54"/>
    </row>
    <row r="79" spans="1:5" ht="15.75" customHeight="1" thickBot="1">
      <c r="A79" s="23" t="s">
        <v>37</v>
      </c>
      <c r="B79" s="24" t="s">
        <v>5</v>
      </c>
      <c r="C79" s="25" t="s">
        <v>20</v>
      </c>
      <c r="D79" s="25" t="s">
        <v>20</v>
      </c>
      <c r="E79" s="45"/>
    </row>
    <row r="80" spans="1:5" ht="31.5">
      <c r="A80" s="14" t="s">
        <v>80</v>
      </c>
      <c r="B80" s="15" t="s">
        <v>3</v>
      </c>
      <c r="C80" s="47">
        <f>SUM(C81:C83)</f>
        <v>2399.9900000000002</v>
      </c>
      <c r="D80" s="47">
        <f>SUM(D81:D83)</f>
        <v>2909.37</v>
      </c>
      <c r="E80" s="48">
        <f>SUM(D80/C80*100)</f>
        <v>121.22425510106289</v>
      </c>
    </row>
    <row r="81" spans="1:5" ht="47.25">
      <c r="A81" s="41" t="s">
        <v>81</v>
      </c>
      <c r="B81" s="20" t="s">
        <v>3</v>
      </c>
      <c r="C81" s="20">
        <v>1691.96</v>
      </c>
      <c r="D81" s="20">
        <v>1895.74</v>
      </c>
      <c r="E81" s="50">
        <f t="shared" ref="E81:E102" si="2">SUM(D81/C81*100)</f>
        <v>112.04401995319037</v>
      </c>
    </row>
    <row r="82" spans="1:5" ht="15.75">
      <c r="A82" s="41" t="s">
        <v>39</v>
      </c>
      <c r="B82" s="12" t="s">
        <v>3</v>
      </c>
      <c r="C82" s="12">
        <v>473.46</v>
      </c>
      <c r="D82" s="12">
        <v>569.70000000000005</v>
      </c>
      <c r="E82" s="50">
        <f t="shared" si="2"/>
        <v>120.32695475858574</v>
      </c>
    </row>
    <row r="83" spans="1:5" ht="15.75">
      <c r="A83" s="43" t="s">
        <v>104</v>
      </c>
      <c r="B83" s="12" t="s">
        <v>3</v>
      </c>
      <c r="C83" s="33">
        <v>234.57</v>
      </c>
      <c r="D83" s="33">
        <v>443.93</v>
      </c>
      <c r="E83" s="50">
        <f t="shared" si="2"/>
        <v>189.2526751076438</v>
      </c>
    </row>
    <row r="84" spans="1:5" ht="48" thickBot="1">
      <c r="A84" s="43" t="s">
        <v>82</v>
      </c>
      <c r="B84" s="17" t="s">
        <v>16</v>
      </c>
      <c r="C84" s="17">
        <v>13</v>
      </c>
      <c r="D84" s="17">
        <v>13</v>
      </c>
      <c r="E84" s="54">
        <f t="shared" si="2"/>
        <v>100</v>
      </c>
    </row>
    <row r="85" spans="1:5" ht="16.5" thickBot="1">
      <c r="A85" s="26" t="s">
        <v>40</v>
      </c>
      <c r="B85" s="24" t="s">
        <v>3</v>
      </c>
      <c r="C85" s="73">
        <f>SUM(C9+C10+C30+C32+C35+C43+C49+C71+C80)</f>
        <v>30136.880000000001</v>
      </c>
      <c r="D85" s="73">
        <f>SUM(D9+D10+D30+D32+D35+D43+D49+D71+D80)</f>
        <v>27917.61052052752</v>
      </c>
      <c r="E85" s="45">
        <f t="shared" si="2"/>
        <v>92.636034388853517</v>
      </c>
    </row>
    <row r="86" spans="1:5" ht="31.5" customHeight="1" thickBot="1">
      <c r="A86" s="27" t="s">
        <v>41</v>
      </c>
      <c r="B86" s="28" t="s">
        <v>42</v>
      </c>
      <c r="C86" s="28" t="s">
        <v>20</v>
      </c>
      <c r="D86" s="28" t="s">
        <v>20</v>
      </c>
      <c r="E86" s="45"/>
    </row>
    <row r="87" spans="1:5" ht="16.5" thickBot="1">
      <c r="A87" s="27" t="s">
        <v>43</v>
      </c>
      <c r="B87" s="28" t="s">
        <v>3</v>
      </c>
      <c r="C87" s="66">
        <f>SUM(C85)</f>
        <v>30136.880000000001</v>
      </c>
      <c r="D87" s="66">
        <f>SUM(D85)</f>
        <v>27917.61052052752</v>
      </c>
      <c r="E87" s="45">
        <f t="shared" si="2"/>
        <v>92.636034388853517</v>
      </c>
    </row>
    <row r="88" spans="1:5" ht="15.75">
      <c r="A88" s="14" t="s">
        <v>44</v>
      </c>
      <c r="B88" s="18" t="s">
        <v>42</v>
      </c>
      <c r="C88" s="18">
        <v>1502.54</v>
      </c>
      <c r="D88" s="18">
        <v>1694.9</v>
      </c>
      <c r="E88" s="48">
        <f t="shared" si="2"/>
        <v>112.80232140242524</v>
      </c>
    </row>
    <row r="89" spans="1:5" ht="16.5" thickBot="1">
      <c r="A89" s="42" t="s">
        <v>45</v>
      </c>
      <c r="B89" s="19" t="s">
        <v>11</v>
      </c>
      <c r="C89" s="19"/>
      <c r="D89" s="19"/>
      <c r="E89" s="54"/>
    </row>
    <row r="90" spans="1:5" ht="16.5" thickBot="1">
      <c r="A90" s="44" t="s">
        <v>46</v>
      </c>
      <c r="B90" s="29" t="s">
        <v>19</v>
      </c>
      <c r="C90" s="60">
        <f>SUM(C88/C87*100)</f>
        <v>4.9857184950797819</v>
      </c>
      <c r="D90" s="60">
        <f>SUM(D88/D87*100)</f>
        <v>6.0710783208102939</v>
      </c>
      <c r="E90" s="45">
        <f t="shared" si="2"/>
        <v>121.76937640586031</v>
      </c>
    </row>
    <row r="91" spans="1:5" ht="31.5">
      <c r="A91" s="14" t="s">
        <v>83</v>
      </c>
      <c r="B91" s="15" t="s">
        <v>3</v>
      </c>
      <c r="C91" s="46">
        <f>SUM(C87+C88)</f>
        <v>31639.420000000002</v>
      </c>
      <c r="D91" s="46">
        <f>SUM(D87+D88)</f>
        <v>29612.510520527521</v>
      </c>
      <c r="E91" s="48">
        <f t="shared" si="2"/>
        <v>93.593721125505837</v>
      </c>
    </row>
    <row r="92" spans="1:5" ht="30" customHeight="1">
      <c r="A92" s="22" t="s">
        <v>47</v>
      </c>
      <c r="B92" s="30" t="s">
        <v>42</v>
      </c>
      <c r="C92" s="30" t="s">
        <v>20</v>
      </c>
      <c r="D92" s="30" t="s">
        <v>20</v>
      </c>
      <c r="E92" s="50"/>
    </row>
    <row r="93" spans="1:5" ht="48" thickBot="1">
      <c r="A93" s="31" t="s">
        <v>48</v>
      </c>
      <c r="B93" s="32" t="s">
        <v>42</v>
      </c>
      <c r="C93" s="67">
        <f>SUM(C91)</f>
        <v>31639.420000000002</v>
      </c>
      <c r="D93" s="67">
        <f>SUM(D91)</f>
        <v>29612.510520527521</v>
      </c>
      <c r="E93" s="54">
        <f t="shared" si="2"/>
        <v>93.593721125505837</v>
      </c>
    </row>
    <row r="94" spans="1:5" ht="31.5">
      <c r="A94" s="14" t="s">
        <v>84</v>
      </c>
      <c r="B94" s="18" t="s">
        <v>49</v>
      </c>
      <c r="C94" s="47">
        <f>SUM(C95:C98)</f>
        <v>1025.2</v>
      </c>
      <c r="D94" s="47">
        <f>SUM(D95:D98)</f>
        <v>939.88</v>
      </c>
      <c r="E94" s="48">
        <f t="shared" si="2"/>
        <v>91.677721420210688</v>
      </c>
    </row>
    <row r="95" spans="1:5" ht="31.5">
      <c r="A95" s="41" t="s">
        <v>85</v>
      </c>
      <c r="B95" s="12" t="s">
        <v>50</v>
      </c>
      <c r="C95" s="20">
        <v>622.67999999999995</v>
      </c>
      <c r="D95" s="20">
        <v>604.28</v>
      </c>
      <c r="E95" s="50">
        <f t="shared" si="2"/>
        <v>97.045031155649781</v>
      </c>
    </row>
    <row r="96" spans="1:5" ht="15.75" customHeight="1">
      <c r="A96" s="41" t="s">
        <v>97</v>
      </c>
      <c r="B96" s="12" t="s">
        <v>50</v>
      </c>
      <c r="C96" s="20">
        <v>5.36</v>
      </c>
      <c r="D96" s="20">
        <v>0.79</v>
      </c>
      <c r="E96" s="50">
        <f t="shared" si="2"/>
        <v>14.738805970149254</v>
      </c>
    </row>
    <row r="97" spans="1:5" ht="31.5">
      <c r="A97" s="41" t="s">
        <v>86</v>
      </c>
      <c r="B97" s="12" t="s">
        <v>50</v>
      </c>
      <c r="C97" s="20">
        <v>257.69</v>
      </c>
      <c r="D97" s="20">
        <v>234.73</v>
      </c>
      <c r="E97" s="50">
        <f t="shared" si="2"/>
        <v>91.090069463308623</v>
      </c>
    </row>
    <row r="98" spans="1:5" ht="31.5">
      <c r="A98" s="41" t="s">
        <v>98</v>
      </c>
      <c r="B98" s="12" t="s">
        <v>50</v>
      </c>
      <c r="C98" s="68">
        <f>SUM(C99:C100)</f>
        <v>139.47</v>
      </c>
      <c r="D98" s="68">
        <f>SUM(D99:D100)</f>
        <v>100.08</v>
      </c>
      <c r="E98" s="50">
        <f t="shared" si="2"/>
        <v>71.757367175736718</v>
      </c>
    </row>
    <row r="99" spans="1:5" ht="15.75" customHeight="1">
      <c r="A99" s="38" t="s">
        <v>99</v>
      </c>
      <c r="B99" s="12" t="s">
        <v>50</v>
      </c>
      <c r="C99" s="39">
        <v>126.73</v>
      </c>
      <c r="D99" s="39">
        <v>88.19</v>
      </c>
      <c r="E99" s="50">
        <f t="shared" si="2"/>
        <v>69.588889765643486</v>
      </c>
    </row>
    <row r="100" spans="1:5" ht="15.75" customHeight="1" thickBot="1">
      <c r="A100" s="74" t="s">
        <v>100</v>
      </c>
      <c r="B100" s="33" t="s">
        <v>50</v>
      </c>
      <c r="C100" s="75">
        <v>12.74</v>
      </c>
      <c r="D100" s="40">
        <v>11.89</v>
      </c>
      <c r="E100" s="54">
        <f t="shared" si="2"/>
        <v>93.328100470957622</v>
      </c>
    </row>
    <row r="101" spans="1:5" ht="32.25" thickBot="1">
      <c r="A101" s="26" t="s">
        <v>51</v>
      </c>
      <c r="B101" s="24" t="s">
        <v>11</v>
      </c>
      <c r="C101" s="59">
        <f>SUM(C87/C94)</f>
        <v>29.396098322278579</v>
      </c>
      <c r="D101" s="69">
        <f>SUM(D87/D94)</f>
        <v>29.703377580677873</v>
      </c>
      <c r="E101" s="45">
        <f t="shared" si="2"/>
        <v>101.04530626830301</v>
      </c>
    </row>
    <row r="102" spans="1:5" ht="46.5" customHeight="1" thickBot="1">
      <c r="A102" s="44" t="s">
        <v>87</v>
      </c>
      <c r="B102" s="34" t="s">
        <v>11</v>
      </c>
      <c r="C102" s="61">
        <f>SUM(C93/C94)</f>
        <v>30.86170503316426</v>
      </c>
      <c r="D102" s="62">
        <f>SUM(D93/D94)</f>
        <v>31.506692897526836</v>
      </c>
      <c r="E102" s="63">
        <f t="shared" si="2"/>
        <v>102.08992945681214</v>
      </c>
    </row>
    <row r="103" spans="1:5">
      <c r="A103" s="37"/>
      <c r="B103" s="37"/>
      <c r="C103" s="37"/>
      <c r="D103" s="37"/>
      <c r="E103" s="37"/>
    </row>
    <row r="104" spans="1:5" ht="15.75">
      <c r="A104" s="7" t="s">
        <v>108</v>
      </c>
      <c r="B104" s="8"/>
      <c r="C104" s="8"/>
      <c r="D104" s="8"/>
      <c r="E104" s="8" t="s">
        <v>109</v>
      </c>
    </row>
    <row r="105" spans="1:5" ht="15.75">
      <c r="A105" s="9"/>
      <c r="B105" s="8"/>
      <c r="C105" s="8"/>
      <c r="D105" s="8"/>
      <c r="E105" s="8"/>
    </row>
    <row r="106" spans="1:5" ht="15.75">
      <c r="A106" s="7" t="s">
        <v>88</v>
      </c>
      <c r="B106" s="8"/>
      <c r="C106" s="8"/>
      <c r="D106" s="8"/>
      <c r="E106" s="8" t="s">
        <v>111</v>
      </c>
    </row>
    <row r="107" spans="1:5" ht="15.75">
      <c r="A107" s="6"/>
      <c r="B107" s="4"/>
      <c r="C107" s="8"/>
      <c r="D107" s="8"/>
      <c r="E107" s="8"/>
    </row>
  </sheetData>
  <mergeCells count="9">
    <mergeCell ref="A28:A29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Стоки 2016 г.</vt:lpstr>
      <vt:lpstr>Вода 2016 г.</vt:lpstr>
      <vt:lpstr>Стоки 9 мес. 2016 г.</vt:lpstr>
      <vt:lpstr>Вода 9 мес. 2016 г.</vt:lpstr>
      <vt:lpstr>Вода 1 пол. 2016 г.</vt:lpstr>
      <vt:lpstr>Стоки 1 пол. 2016 г.</vt:lpstr>
      <vt:lpstr>Стоки 1 кв. 2016 г.</vt:lpstr>
      <vt:lpstr>Вода 1 кв. 2016 г.</vt:lpstr>
      <vt:lpstr>'Вода 1 кв. 2016 г.'!Заголовки_для_печати</vt:lpstr>
      <vt:lpstr>'Вода 1 пол. 2016 г.'!Заголовки_для_печати</vt:lpstr>
      <vt:lpstr>'Вода 2016 г.'!Заголовки_для_печати</vt:lpstr>
      <vt:lpstr>'Вода 9 мес. 2016 г.'!Заголовки_для_печати</vt:lpstr>
      <vt:lpstr>'Стоки 1 кв. 2016 г.'!Заголовки_для_печати</vt:lpstr>
      <vt:lpstr>'Стоки 1 пол. 2016 г.'!Заголовки_для_печати</vt:lpstr>
      <vt:lpstr>'Стоки 2016 г.'!Заголовки_для_печати</vt:lpstr>
      <vt:lpstr>'Стоки 9 мес. 2016 г.'!Заголовки_для_печати</vt:lpstr>
      <vt:lpstr>'Вода 1 кв. 2016 г.'!Область_печати</vt:lpstr>
      <vt:lpstr>'Вода 1 пол. 2016 г.'!Область_печати</vt:lpstr>
      <vt:lpstr>'Вода 2016 г.'!Область_печати</vt:lpstr>
      <vt:lpstr>'Вода 9 мес. 2016 г.'!Область_печати</vt:lpstr>
      <vt:lpstr>'Стоки 1 кв. 2016 г.'!Область_печати</vt:lpstr>
      <vt:lpstr>'Стоки 1 пол. 2016 г.'!Область_печати</vt:lpstr>
      <vt:lpstr>'Стоки 2016 г.'!Область_печати</vt:lpstr>
      <vt:lpstr>'Стоки 9 мес. 2016 г.'!Область_печати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2017-03-17T03:54:21Z</dcterms:modified>
</cp:coreProperties>
</file>