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ода 9 мес. 2016 г." sheetId="5" r:id="rId1"/>
    <sheet name="Стоки 9 мес. 2016 г." sheetId="4" r:id="rId2"/>
    <sheet name="Лист1" sheetId="1" r:id="rId3"/>
    <sheet name="Лист2" sheetId="2" r:id="rId4"/>
    <sheet name="Лист3" sheetId="3" r:id="rId5"/>
  </sheets>
  <definedNames>
    <definedName name="_xlnm.Print_Titles" localSheetId="0">'Вода 9 мес. 2016 г.'!$6:$8</definedName>
    <definedName name="_xlnm.Print_Titles" localSheetId="1">'Стоки 9 мес. 2016 г.'!$6:$8</definedName>
    <definedName name="_xlnm.Print_Area" localSheetId="0">'Вода 9 мес. 2016 г.'!$A$1:$E$106</definedName>
    <definedName name="_xlnm.Print_Area" localSheetId="1">'Стоки 9 мес. 2016 г.'!$A$1:$E$97</definedName>
  </definedNames>
  <calcPr calcId="125725"/>
</workbook>
</file>

<file path=xl/calcChain.xml><?xml version="1.0" encoding="utf-8"?>
<calcChain xmlns="http://schemas.openxmlformats.org/spreadsheetml/2006/main">
  <c r="E100" i="5"/>
  <c r="E99"/>
  <c r="D98"/>
  <c r="E98" s="1"/>
  <c r="C98"/>
  <c r="E97"/>
  <c r="E96"/>
  <c r="E95"/>
  <c r="C94"/>
  <c r="E88"/>
  <c r="E84"/>
  <c r="E83"/>
  <c r="E82"/>
  <c r="C81"/>
  <c r="E81" s="1"/>
  <c r="D80"/>
  <c r="E75"/>
  <c r="E74"/>
  <c r="E73"/>
  <c r="E72"/>
  <c r="E71"/>
  <c r="D71"/>
  <c r="C71"/>
  <c r="E65"/>
  <c r="E64"/>
  <c r="E50"/>
  <c r="D49"/>
  <c r="C49"/>
  <c r="E49" s="1"/>
  <c r="E43"/>
  <c r="D36"/>
  <c r="C36"/>
  <c r="E36" s="1"/>
  <c r="E35"/>
  <c r="E34"/>
  <c r="E33"/>
  <c r="E32"/>
  <c r="E30"/>
  <c r="D29"/>
  <c r="C29"/>
  <c r="E29" s="1"/>
  <c r="E28"/>
  <c r="E27"/>
  <c r="E26"/>
  <c r="C23"/>
  <c r="C22"/>
  <c r="E18"/>
  <c r="E17"/>
  <c r="D15"/>
  <c r="D25" s="1"/>
  <c r="E25" s="1"/>
  <c r="C15"/>
  <c r="C25" s="1"/>
  <c r="D13"/>
  <c r="E13" s="1"/>
  <c r="D12"/>
  <c r="D22" s="1"/>
  <c r="E22" s="1"/>
  <c r="D10"/>
  <c r="E10" s="1"/>
  <c r="C10"/>
  <c r="E9"/>
  <c r="E91" i="4"/>
  <c r="E90"/>
  <c r="E88"/>
  <c r="D87"/>
  <c r="E87" s="1"/>
  <c r="C87"/>
  <c r="E83"/>
  <c r="E80"/>
  <c r="E79"/>
  <c r="E78"/>
  <c r="E77"/>
  <c r="D76"/>
  <c r="C76"/>
  <c r="E76" s="1"/>
  <c r="E72"/>
  <c r="E71"/>
  <c r="E70"/>
  <c r="E69"/>
  <c r="D68"/>
  <c r="E68" s="1"/>
  <c r="C68"/>
  <c r="E63"/>
  <c r="D47"/>
  <c r="E47" s="1"/>
  <c r="C47"/>
  <c r="E39"/>
  <c r="D33"/>
  <c r="E33" s="1"/>
  <c r="C33"/>
  <c r="E32"/>
  <c r="E31"/>
  <c r="E30"/>
  <c r="E29"/>
  <c r="E27"/>
  <c r="E26"/>
  <c r="C23"/>
  <c r="C22"/>
  <c r="C21"/>
  <c r="C20"/>
  <c r="E18"/>
  <c r="E17"/>
  <c r="E16"/>
  <c r="D15"/>
  <c r="D25" s="1"/>
  <c r="E25" s="1"/>
  <c r="C15"/>
  <c r="C25" s="1"/>
  <c r="D13"/>
  <c r="E13" s="1"/>
  <c r="D12"/>
  <c r="D22" s="1"/>
  <c r="E22" s="1"/>
  <c r="D11"/>
  <c r="E11" s="1"/>
  <c r="D10"/>
  <c r="D20" s="1"/>
  <c r="E20" s="1"/>
  <c r="C10"/>
  <c r="C82" s="1"/>
  <c r="E9"/>
  <c r="C85" i="5" l="1"/>
  <c r="C87" s="1"/>
  <c r="D20"/>
  <c r="D23"/>
  <c r="E23" s="1"/>
  <c r="D85"/>
  <c r="D94"/>
  <c r="E94" s="1"/>
  <c r="E12"/>
  <c r="C20"/>
  <c r="C80"/>
  <c r="E80" s="1"/>
  <c r="E15"/>
  <c r="C92" i="4"/>
  <c r="C85"/>
  <c r="C86"/>
  <c r="C93" s="1"/>
  <c r="E15"/>
  <c r="D21"/>
  <c r="E21" s="1"/>
  <c r="D23"/>
  <c r="E23" s="1"/>
  <c r="D82"/>
  <c r="E10"/>
  <c r="E12"/>
  <c r="C91" i="5" l="1"/>
  <c r="C93" s="1"/>
  <c r="C102" s="1"/>
  <c r="C101"/>
  <c r="C90"/>
  <c r="D87"/>
  <c r="E85"/>
  <c r="E20"/>
  <c r="D86" i="4"/>
  <c r="E82"/>
  <c r="D92"/>
  <c r="E92" s="1"/>
  <c r="D85"/>
  <c r="E85" s="1"/>
  <c r="D101" i="5" l="1"/>
  <c r="E101" s="1"/>
  <c r="D90"/>
  <c r="E90" s="1"/>
  <c r="D91"/>
  <c r="E87"/>
  <c r="D93" i="4"/>
  <c r="E93" s="1"/>
  <c r="E86"/>
  <c r="D93" i="5" l="1"/>
  <c r="E91"/>
  <c r="D102" l="1"/>
  <c r="E102" s="1"/>
  <c r="E93"/>
</calcChain>
</file>

<file path=xl/sharedStrings.xml><?xml version="1.0" encoding="utf-8"?>
<sst xmlns="http://schemas.openxmlformats.org/spreadsheetml/2006/main" count="410" uniqueCount="116">
  <si>
    <t>ОТЧЕТ</t>
  </si>
  <si>
    <t>о фактической себестоимости услуг водоотведения</t>
  </si>
  <si>
    <t>МП « Горводоканал» г. Котлас</t>
  </si>
  <si>
    <t>за  9 месяцев  2016 г.</t>
  </si>
  <si>
    <t>Наименование показателя</t>
  </si>
  <si>
    <t xml:space="preserve">Единица  измерения </t>
  </si>
  <si>
    <t xml:space="preserve">Включено в тариф  </t>
  </si>
  <si>
    <t>Фактически использовано за       9 мес. 2016 г.</t>
  </si>
  <si>
    <t>Процент использования</t>
  </si>
  <si>
    <t xml:space="preserve">  План                          9 мес. 2016 г.</t>
  </si>
  <si>
    <t xml:space="preserve">1. Реагенты               </t>
  </si>
  <si>
    <t xml:space="preserve">тыс. руб. </t>
  </si>
  <si>
    <t>2. Электроэнергия на технологические цели, всего, в т.ч. раздельно по диапазонам напряжения</t>
  </si>
  <si>
    <t>НН</t>
  </si>
  <si>
    <t>тыс.руб.</t>
  </si>
  <si>
    <t>ВН</t>
  </si>
  <si>
    <t>СН-2</t>
  </si>
  <si>
    <t>потери</t>
  </si>
  <si>
    <t>Количество потребленной электроэнергии раздельно по диапазонам напряжения)</t>
  </si>
  <si>
    <t>тыс. кВт/ч</t>
  </si>
  <si>
    <t>тыс.кВт/ч</t>
  </si>
  <si>
    <t>Тариф на электроэнергию раздельно по диапазонам напряжения</t>
  </si>
  <si>
    <t xml:space="preserve">руб.   </t>
  </si>
  <si>
    <t>руб.</t>
  </si>
  <si>
    <t>Удельный расход электроэнергии на 1 куб. м</t>
  </si>
  <si>
    <t xml:space="preserve">кВт/ч   </t>
  </si>
  <si>
    <t>Объем стоков</t>
  </si>
  <si>
    <t>тыс. куб. м</t>
  </si>
  <si>
    <t>3. Амортизация основных средств</t>
  </si>
  <si>
    <t xml:space="preserve">в.т.ч. основные средства до 40 т.р.                 </t>
  </si>
  <si>
    <t>4. Затраты на оплату труда производственных рабочих</t>
  </si>
  <si>
    <t xml:space="preserve">ставка рабочего 1 разряда </t>
  </si>
  <si>
    <t>численность основных рабочих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</si>
  <si>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</si>
  <si>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</si>
  <si>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</si>
  <si>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</si>
  <si>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6. Расходы на покупку воды, полученной со стороны</t>
  </si>
  <si>
    <t>-</t>
  </si>
  <si>
    <t xml:space="preserve">объем покупной воды  раздельно по поставщикам     </t>
  </si>
  <si>
    <t>7. Расходы на очистку сточных вод сторонними организациями</t>
  </si>
  <si>
    <t xml:space="preserve">объем очистки сточных вод </t>
  </si>
  <si>
    <t xml:space="preserve">тыс. куб. м     </t>
  </si>
  <si>
    <t xml:space="preserve">тариф на 1 куб. м         </t>
  </si>
  <si>
    <t xml:space="preserve">8. Ремонт и техническое  обслуживание </t>
  </si>
  <si>
    <t xml:space="preserve">в т.ч.основные средства до 40т.руб.        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</si>
  <si>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</si>
  <si>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</si>
  <si>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</si>
  <si>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</si>
  <si>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Неучтенные расходы воды (потери воды при транспортировке) к объему поданной в сеть воды</t>
  </si>
  <si>
    <t xml:space="preserve">% </t>
  </si>
  <si>
    <t xml:space="preserve">9. Прочие расходы         </t>
  </si>
  <si>
    <t>в т.ч. налог на имущество</t>
  </si>
  <si>
    <t>количество куб. м для населения</t>
  </si>
  <si>
    <t xml:space="preserve">ставка налога             </t>
  </si>
  <si>
    <t xml:space="preserve">Итого сумма               </t>
  </si>
  <si>
    <t>количество куб. м для прочих потребителей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</si>
  <si>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</si>
  <si>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</si>
  <si>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</si>
  <si>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</si>
  <si>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</si>
  <si>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>в т.ч. платежи за загрязнение окружающей среды</t>
  </si>
  <si>
    <t xml:space="preserve">в т.ч. единый налог, уплачиваемый организацией, применяющей упрощенную систему налогообложения   </t>
  </si>
  <si>
    <t>в т.ч. выпадающие расходы прошлых периодов</t>
  </si>
  <si>
    <t>в т.ч. услуги сторонних организаций</t>
  </si>
  <si>
    <t>в т.ч. Резерв</t>
  </si>
  <si>
    <t>тыс. руб.</t>
  </si>
  <si>
    <t xml:space="preserve">10. Цеховые расходы       </t>
  </si>
  <si>
    <t>в т.ч. зарплата цехового персонала</t>
  </si>
  <si>
    <t xml:space="preserve">в т.ч. страховые взносы        </t>
  </si>
  <si>
    <t>в т.ч. прочие</t>
  </si>
  <si>
    <t>численность цехового персонала</t>
  </si>
  <si>
    <t xml:space="preserve">в т.ч. электроэнергия     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</si>
  <si>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</si>
  <si>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</si>
  <si>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</si>
  <si>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</si>
  <si>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 xml:space="preserve">в т.ч. страховые взносы   </t>
  </si>
  <si>
    <t>численность всего общехозяйственного персонала по ОКК</t>
  </si>
  <si>
    <t>Инвестиционная программа</t>
  </si>
  <si>
    <t>Тыс.руб.</t>
  </si>
  <si>
    <t xml:space="preserve">12. Себестоимость       </t>
  </si>
  <si>
    <t>13.Прибыль</t>
  </si>
  <si>
    <t xml:space="preserve">прибыль на 1 куб. м       </t>
  </si>
  <si>
    <t xml:space="preserve">14. Рентабельность        </t>
  </si>
  <si>
    <t>15. Необходимая валовая выручка</t>
  </si>
  <si>
    <t>16. Полезный отпуск, всего, в т.ч.</t>
  </si>
  <si>
    <t>тыс. куб.м</t>
  </si>
  <si>
    <t>1 группа потребителей (население)</t>
  </si>
  <si>
    <t>2 группа потребителей (бюджетные организации)</t>
  </si>
  <si>
    <t>3 группа потребителей (прочие потребители)</t>
  </si>
  <si>
    <t>4 неканализованный жилой фонд</t>
  </si>
  <si>
    <t>17. Себестоимость 1 куб. м без ИП</t>
  </si>
  <si>
    <t>18. Экономически обоснованный тариф без ИП за 1 куб. м. (без НДС)</t>
  </si>
  <si>
    <t>Директор МП «Горводоканал»</t>
  </si>
  <si>
    <t>А.В. Ерофеевский</t>
  </si>
  <si>
    <t xml:space="preserve">Экономист </t>
  </si>
  <si>
    <t>А.Л. Горынцев</t>
  </si>
  <si>
    <t>о фактической себестоимости услуг водоснабжения</t>
  </si>
  <si>
    <t>за 9 месяцев 2016 г.</t>
  </si>
  <si>
    <t>Фактически использовано за                 9 мес. 2016 г.</t>
  </si>
  <si>
    <t xml:space="preserve">  План                        9 мес. 2016 г.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</si>
  <si>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</si>
  <si>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</si>
  <si>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</si>
  <si>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 xml:space="preserve">в т.ч. водный налог       </t>
  </si>
  <si>
    <t>в том числе инвестиционная программа</t>
  </si>
  <si>
    <t>Себестоимость ПП</t>
  </si>
  <si>
    <t>в том числе инвестиционная надбавка</t>
  </si>
  <si>
    <t>Валовая выручка производственной программы</t>
  </si>
  <si>
    <t>Техническая вода</t>
  </si>
  <si>
    <t>На нужды ГВС, в том числе:</t>
  </si>
  <si>
    <t>нужды ГВС МП "ОК и ТС"</t>
  </si>
  <si>
    <t>нужды ГВС ОАО "РЖД""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</si>
</sst>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65" fontId="5" fillId="0" borderId="8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E107"/>
  <sheetViews>
    <sheetView tabSelected="1" topLeftCell="A6" workbookViewId="0">
      <selection activeCell="H15" sqref="H15"/>
    </sheetView>
  </sheetViews>
  <sheetFormatPr defaultRowHeight="15"/>
  <cols>
    <col min="1" max="1" width="30" customWidth="1"/>
    <col min="2" max="2" width="11.28515625" customWidth="1"/>
    <col min="3" max="5" width="17.7109375" customWidth="1"/>
  </cols>
  <sheetData>
    <row r="1" spans="1:5" ht="15.75">
      <c r="A1" s="1" t="s">
        <v>0</v>
      </c>
      <c r="B1" s="1"/>
      <c r="C1" s="1"/>
      <c r="D1" s="1"/>
      <c r="E1" s="1"/>
    </row>
    <row r="2" spans="1:5" ht="15.75">
      <c r="A2" s="1" t="s">
        <v>100</v>
      </c>
      <c r="B2" s="1"/>
      <c r="C2" s="1"/>
      <c r="D2" s="1"/>
      <c r="E2" s="1"/>
    </row>
    <row r="3" spans="1:5" ht="15.75">
      <c r="A3" s="1" t="s">
        <v>2</v>
      </c>
      <c r="B3" s="1"/>
      <c r="C3" s="1"/>
      <c r="D3" s="1"/>
      <c r="E3" s="1"/>
    </row>
    <row r="4" spans="1:5" ht="15.75">
      <c r="A4" s="1" t="s">
        <v>101</v>
      </c>
      <c r="B4" s="1"/>
      <c r="C4" s="1"/>
      <c r="D4" s="1"/>
      <c r="E4" s="1"/>
    </row>
    <row r="5" spans="1:5" ht="15.75" thickBot="1">
      <c r="A5" s="2"/>
      <c r="B5" s="3"/>
      <c r="C5" s="3"/>
      <c r="D5" s="3"/>
      <c r="E5" s="3"/>
    </row>
    <row r="6" spans="1:5" ht="32.25" thickBot="1">
      <c r="A6" s="4" t="s">
        <v>4</v>
      </c>
      <c r="B6" s="4" t="s">
        <v>5</v>
      </c>
      <c r="C6" s="5" t="s">
        <v>6</v>
      </c>
      <c r="D6" s="6" t="s">
        <v>102</v>
      </c>
      <c r="E6" s="6" t="s">
        <v>8</v>
      </c>
    </row>
    <row r="7" spans="1:5" ht="32.25" thickBot="1">
      <c r="A7" s="4"/>
      <c r="B7" s="7"/>
      <c r="C7" s="8" t="s">
        <v>103</v>
      </c>
      <c r="D7" s="9"/>
      <c r="E7" s="9"/>
    </row>
    <row r="8" spans="1:5" ht="16.5" thickBot="1">
      <c r="A8" s="60">
        <v>1</v>
      </c>
      <c r="B8" s="61">
        <v>2</v>
      </c>
      <c r="C8" s="61">
        <v>3</v>
      </c>
      <c r="D8" s="61">
        <v>4</v>
      </c>
      <c r="E8" s="61">
        <v>5</v>
      </c>
    </row>
    <row r="9" spans="1:5" ht="16.5" thickBot="1">
      <c r="A9" s="12" t="s">
        <v>10</v>
      </c>
      <c r="B9" s="13" t="s">
        <v>11</v>
      </c>
      <c r="C9" s="13">
        <v>5239.07</v>
      </c>
      <c r="D9" s="13">
        <v>7061.86</v>
      </c>
      <c r="E9" s="14">
        <f>SUM(D9/C9*100)</f>
        <v>134.79224366156589</v>
      </c>
    </row>
    <row r="10" spans="1:5" ht="61.5" customHeight="1">
      <c r="A10" s="15" t="s">
        <v>12</v>
      </c>
      <c r="B10" s="16" t="s">
        <v>11</v>
      </c>
      <c r="C10" s="17">
        <f>SUM(C11:C14)</f>
        <v>6797.65</v>
      </c>
      <c r="D10" s="17">
        <f>SUM(D11:D14)</f>
        <v>7617.3300375000008</v>
      </c>
      <c r="E10" s="18">
        <f t="shared" ref="E10:E75" si="0">SUM(D10/C10*100)</f>
        <v>112.05828540010152</v>
      </c>
    </row>
    <row r="11" spans="1:5" ht="15.75">
      <c r="A11" s="19" t="s">
        <v>13</v>
      </c>
      <c r="B11" s="20" t="s">
        <v>14</v>
      </c>
      <c r="C11" s="21">
        <v>0</v>
      </c>
      <c r="D11" s="20">
        <v>0</v>
      </c>
      <c r="E11" s="22">
        <v>0</v>
      </c>
    </row>
    <row r="12" spans="1:5" ht="15.75">
      <c r="A12" s="19" t="s">
        <v>15</v>
      </c>
      <c r="B12" s="20" t="s">
        <v>14</v>
      </c>
      <c r="C12" s="21">
        <v>2889.15</v>
      </c>
      <c r="D12" s="62">
        <f>2146+(D17*2.0125)+0.065</f>
        <v>3913.1265375000003</v>
      </c>
      <c r="E12" s="22">
        <f t="shared" si="0"/>
        <v>135.44213825865739</v>
      </c>
    </row>
    <row r="13" spans="1:5" ht="15.75">
      <c r="A13" s="19" t="s">
        <v>16</v>
      </c>
      <c r="B13" s="20" t="s">
        <v>14</v>
      </c>
      <c r="C13" s="21">
        <v>3908.5</v>
      </c>
      <c r="D13" s="62">
        <f>1995.9+(D18*2.0125)+0.065</f>
        <v>3618.6035000000002</v>
      </c>
      <c r="E13" s="22">
        <f t="shared" si="0"/>
        <v>92.582921837021885</v>
      </c>
    </row>
    <row r="14" spans="1:5" ht="15.75">
      <c r="A14" s="19" t="s">
        <v>17</v>
      </c>
      <c r="B14" s="20" t="s">
        <v>14</v>
      </c>
      <c r="C14" s="20"/>
      <c r="D14" s="20">
        <v>85.6</v>
      </c>
      <c r="E14" s="22"/>
    </row>
    <row r="15" spans="1:5" ht="46.5" customHeight="1">
      <c r="A15" s="19" t="s">
        <v>18</v>
      </c>
      <c r="B15" s="23" t="s">
        <v>19</v>
      </c>
      <c r="C15" s="24">
        <f>SUM(C16:C19)</f>
        <v>1442.1799999999998</v>
      </c>
      <c r="D15" s="63">
        <f>SUM(D16:D19)</f>
        <v>1684.3229999999999</v>
      </c>
      <c r="E15" s="22">
        <f t="shared" si="0"/>
        <v>116.79006781400381</v>
      </c>
    </row>
    <row r="16" spans="1:5" ht="15.75">
      <c r="A16" s="19" t="s">
        <v>13</v>
      </c>
      <c r="B16" s="20" t="s">
        <v>20</v>
      </c>
      <c r="C16" s="20">
        <v>0</v>
      </c>
      <c r="D16" s="20">
        <v>0</v>
      </c>
      <c r="E16" s="22"/>
    </row>
    <row r="17" spans="1:5" ht="15.75">
      <c r="A17" s="19" t="s">
        <v>15</v>
      </c>
      <c r="B17" s="20" t="s">
        <v>20</v>
      </c>
      <c r="C17" s="20">
        <v>727.38</v>
      </c>
      <c r="D17" s="21">
        <v>878.04300000000001</v>
      </c>
      <c r="E17" s="22">
        <f t="shared" si="0"/>
        <v>120.7131073166708</v>
      </c>
    </row>
    <row r="18" spans="1:5" ht="15.75">
      <c r="A18" s="19" t="s">
        <v>16</v>
      </c>
      <c r="B18" s="20" t="s">
        <v>20</v>
      </c>
      <c r="C18" s="20">
        <v>714.8</v>
      </c>
      <c r="D18" s="20">
        <v>806.28</v>
      </c>
      <c r="E18" s="22">
        <f t="shared" si="0"/>
        <v>112.79798545047566</v>
      </c>
    </row>
    <row r="19" spans="1:5" ht="15.75">
      <c r="A19" s="19" t="s">
        <v>17</v>
      </c>
      <c r="B19" s="20" t="s">
        <v>20</v>
      </c>
      <c r="C19" s="20"/>
      <c r="D19" s="20"/>
      <c r="E19" s="22"/>
    </row>
    <row r="20" spans="1:5" ht="48.75" customHeight="1">
      <c r="A20" s="19" t="s">
        <v>21</v>
      </c>
      <c r="B20" s="23" t="s">
        <v>22</v>
      </c>
      <c r="C20" s="25">
        <f>SUM(C10/C15)</f>
        <v>4.7134546311833478</v>
      </c>
      <c r="D20" s="25">
        <f>SUM(D10/D15)</f>
        <v>4.5224876923844191</v>
      </c>
      <c r="E20" s="22">
        <f t="shared" si="0"/>
        <v>95.948471901362396</v>
      </c>
    </row>
    <row r="21" spans="1:5" ht="15.75">
      <c r="A21" s="19" t="s">
        <v>13</v>
      </c>
      <c r="B21" s="20" t="s">
        <v>23</v>
      </c>
      <c r="C21" s="25">
        <v>0</v>
      </c>
      <c r="D21" s="25">
        <v>0</v>
      </c>
      <c r="E21" s="22">
        <v>0</v>
      </c>
    </row>
    <row r="22" spans="1:5" ht="15.75">
      <c r="A22" s="19" t="s">
        <v>15</v>
      </c>
      <c r="B22" s="20" t="s">
        <v>23</v>
      </c>
      <c r="C22" s="25">
        <f t="shared" ref="C22:C23" si="1">SUM(C12/C17)</f>
        <v>3.9719953806813497</v>
      </c>
      <c r="D22" s="25">
        <f>SUM(D12/D17)</f>
        <v>4.4566456739590201</v>
      </c>
      <c r="E22" s="22">
        <f t="shared" si="0"/>
        <v>112.20168320524418</v>
      </c>
    </row>
    <row r="23" spans="1:5" ht="15.75">
      <c r="A23" s="19" t="s">
        <v>16</v>
      </c>
      <c r="B23" s="20" t="s">
        <v>23</v>
      </c>
      <c r="C23" s="25">
        <f t="shared" si="1"/>
        <v>5.4679630665920538</v>
      </c>
      <c r="D23" s="25">
        <f>SUM(D13/D18)</f>
        <v>4.4880233913776859</v>
      </c>
      <c r="E23" s="22">
        <f t="shared" si="0"/>
        <v>82.078524246047579</v>
      </c>
    </row>
    <row r="24" spans="1:5" ht="15.75">
      <c r="A24" s="19" t="s">
        <v>17</v>
      </c>
      <c r="B24" s="20" t="s">
        <v>23</v>
      </c>
      <c r="C24" s="20"/>
      <c r="D24" s="20"/>
      <c r="E24" s="22"/>
    </row>
    <row r="25" spans="1:5" ht="30.75" customHeight="1" thickBot="1">
      <c r="A25" s="26" t="s">
        <v>24</v>
      </c>
      <c r="B25" s="27" t="s">
        <v>25</v>
      </c>
      <c r="C25" s="28">
        <f>SUM(C15/C26)</f>
        <v>0.34168970770459139</v>
      </c>
      <c r="D25" s="28">
        <f>SUM(D15/D26)</f>
        <v>0.35966214470422181</v>
      </c>
      <c r="E25" s="29">
        <f t="shared" si="0"/>
        <v>105.25987075243381</v>
      </c>
    </row>
    <row r="26" spans="1:5" ht="15.75" customHeight="1">
      <c r="A26" s="15" t="s">
        <v>104</v>
      </c>
      <c r="B26" s="35" t="s">
        <v>27</v>
      </c>
      <c r="C26" s="16">
        <v>4220.7299999999996</v>
      </c>
      <c r="D26" s="16">
        <v>4683.07</v>
      </c>
      <c r="E26" s="64">
        <f t="shared" si="0"/>
        <v>110.9540292792953</v>
      </c>
    </row>
    <row r="27" spans="1:5" ht="31.5">
      <c r="A27" s="19" t="s">
        <v>105</v>
      </c>
      <c r="B27" s="20" t="s">
        <v>27</v>
      </c>
      <c r="C27" s="23">
        <v>3705.93</v>
      </c>
      <c r="D27" s="23">
        <v>3805.67</v>
      </c>
      <c r="E27" s="21">
        <f t="shared" si="0"/>
        <v>102.69136222216827</v>
      </c>
    </row>
    <row r="28" spans="1:5" ht="31.5">
      <c r="A28" s="39" t="s">
        <v>106</v>
      </c>
      <c r="B28" s="20" t="s">
        <v>27</v>
      </c>
      <c r="C28" s="23">
        <v>723.44</v>
      </c>
      <c r="D28" s="23">
        <v>1134.54</v>
      </c>
      <c r="E28" s="22">
        <f t="shared" si="0"/>
        <v>156.82572155258211</v>
      </c>
    </row>
    <row r="29" spans="1:5" ht="16.5" thickBot="1">
      <c r="A29" s="40"/>
      <c r="B29" s="36" t="s">
        <v>51</v>
      </c>
      <c r="C29" s="65">
        <f>SUM(C28/C27*100)</f>
        <v>19.521145839236038</v>
      </c>
      <c r="D29" s="65">
        <f>SUM(D28/D27*100)</f>
        <v>29.811833395959187</v>
      </c>
      <c r="E29" s="29">
        <f t="shared" si="0"/>
        <v>152.71559180731921</v>
      </c>
    </row>
    <row r="30" spans="1:5" ht="31.5">
      <c r="A30" s="15" t="s">
        <v>28</v>
      </c>
      <c r="B30" s="16" t="s">
        <v>11</v>
      </c>
      <c r="C30" s="16">
        <v>6102.07</v>
      </c>
      <c r="D30" s="16">
        <v>6404.4</v>
      </c>
      <c r="E30" s="18">
        <f t="shared" si="0"/>
        <v>104.95454821068917</v>
      </c>
    </row>
    <row r="31" spans="1:5" ht="32.25" thickBot="1">
      <c r="A31" s="33" t="s">
        <v>29</v>
      </c>
      <c r="B31" s="34"/>
      <c r="C31" s="34"/>
      <c r="D31" s="34"/>
      <c r="E31" s="29"/>
    </row>
    <row r="32" spans="1:5" ht="33" customHeight="1">
      <c r="A32" s="15" t="s">
        <v>30</v>
      </c>
      <c r="B32" s="16" t="s">
        <v>11</v>
      </c>
      <c r="C32" s="16">
        <v>35174.720000000001</v>
      </c>
      <c r="D32" s="16">
        <v>31365</v>
      </c>
      <c r="E32" s="18">
        <f t="shared" si="0"/>
        <v>89.169153301007086</v>
      </c>
    </row>
    <row r="33" spans="1:5" ht="15.75" customHeight="1">
      <c r="A33" s="19" t="s">
        <v>31</v>
      </c>
      <c r="B33" s="23" t="s">
        <v>22</v>
      </c>
      <c r="C33" s="23">
        <v>7958</v>
      </c>
      <c r="D33" s="23">
        <v>7958</v>
      </c>
      <c r="E33" s="22">
        <f t="shared" si="0"/>
        <v>100</v>
      </c>
    </row>
    <row r="34" spans="1:5" ht="32.25" thickBot="1">
      <c r="A34" s="26" t="s">
        <v>32</v>
      </c>
      <c r="B34" s="27" t="s">
        <v>33</v>
      </c>
      <c r="C34" s="27">
        <v>145</v>
      </c>
      <c r="D34" s="27">
        <v>143</v>
      </c>
      <c r="E34" s="29">
        <f t="shared" si="0"/>
        <v>98.620689655172413</v>
      </c>
    </row>
    <row r="35" spans="1:5" ht="15.75">
      <c r="A35" s="15" t="s">
        <v>34</v>
      </c>
      <c r="B35" s="35" t="s">
        <v>11</v>
      </c>
      <c r="C35" s="35">
        <v>10535.83</v>
      </c>
      <c r="D35" s="35">
        <v>9376.93</v>
      </c>
      <c r="E35" s="18">
        <f t="shared" si="0"/>
        <v>89.000391995694699</v>
      </c>
    </row>
    <row r="36" spans="1:5" ht="16.5" thickBot="1">
      <c r="A36" s="33" t="s">
        <v>35</v>
      </c>
      <c r="B36" s="36" t="s">
        <v>36</v>
      </c>
      <c r="C36" s="37">
        <f>SUM(C35/C32*100)</f>
        <v>29.952846817259665</v>
      </c>
      <c r="D36" s="37">
        <f>SUM(D35/D32*100)</f>
        <v>29.89615813805197</v>
      </c>
      <c r="E36" s="29">
        <f>SUM(D36/C36*100)</f>
        <v>99.81074026267504</v>
      </c>
    </row>
    <row r="37" spans="1:5" ht="31.5" customHeight="1">
      <c r="A37" s="15" t="s">
        <v>37</v>
      </c>
      <c r="B37" s="16" t="s">
        <v>11</v>
      </c>
      <c r="C37" s="16" t="s">
        <v>38</v>
      </c>
      <c r="D37" s="16" t="s">
        <v>38</v>
      </c>
      <c r="E37" s="18"/>
    </row>
    <row r="38" spans="1:5" ht="30" customHeight="1">
      <c r="A38" s="19" t="s">
        <v>39</v>
      </c>
      <c r="B38" s="20" t="s">
        <v>27</v>
      </c>
      <c r="C38" s="23" t="s">
        <v>38</v>
      </c>
      <c r="D38" s="23" t="s">
        <v>38</v>
      </c>
      <c r="E38" s="22"/>
    </row>
    <row r="39" spans="1:5" ht="16.5" thickBot="1">
      <c r="A39" s="33" t="s">
        <v>43</v>
      </c>
      <c r="B39" s="36" t="s">
        <v>22</v>
      </c>
      <c r="C39" s="36"/>
      <c r="D39" s="36"/>
      <c r="E39" s="29"/>
    </row>
    <row r="40" spans="1:5" ht="46.5" customHeight="1">
      <c r="A40" s="15" t="s">
        <v>40</v>
      </c>
      <c r="B40" s="16" t="s">
        <v>11</v>
      </c>
      <c r="C40" s="16" t="s">
        <v>38</v>
      </c>
      <c r="D40" s="16" t="s">
        <v>38</v>
      </c>
      <c r="E40" s="18"/>
    </row>
    <row r="41" spans="1:5" ht="15.75" customHeight="1">
      <c r="A41" s="19" t="s">
        <v>41</v>
      </c>
      <c r="B41" s="20" t="s">
        <v>42</v>
      </c>
      <c r="C41" s="20" t="s">
        <v>38</v>
      </c>
      <c r="D41" s="20" t="s">
        <v>38</v>
      </c>
      <c r="E41" s="22"/>
    </row>
    <row r="42" spans="1:5" ht="16.5" thickBot="1">
      <c r="A42" s="33" t="s">
        <v>43</v>
      </c>
      <c r="B42" s="36" t="s">
        <v>22</v>
      </c>
      <c r="C42" s="36" t="s">
        <v>38</v>
      </c>
      <c r="D42" s="36" t="s">
        <v>38</v>
      </c>
      <c r="E42" s="29"/>
    </row>
    <row r="43" spans="1:5" ht="31.5">
      <c r="A43" s="66" t="s">
        <v>44</v>
      </c>
      <c r="B43" s="67" t="s">
        <v>11</v>
      </c>
      <c r="C43" s="67">
        <v>401.02</v>
      </c>
      <c r="D43" s="67">
        <v>1643.94</v>
      </c>
      <c r="E43" s="22">
        <f t="shared" si="0"/>
        <v>409.93965388259943</v>
      </c>
    </row>
    <row r="44" spans="1:5" ht="31.5">
      <c r="A44" s="19" t="s">
        <v>45</v>
      </c>
      <c r="B44" s="20" t="s">
        <v>11</v>
      </c>
      <c r="C44" s="20"/>
      <c r="D44" s="20"/>
      <c r="E44" s="22"/>
    </row>
    <row r="45" spans="1:5" ht="31.5">
      <c r="A45" s="19" t="s">
        <v>46</v>
      </c>
      <c r="B45" s="23" t="s">
        <v>11</v>
      </c>
      <c r="C45" s="23"/>
      <c r="D45" s="23"/>
      <c r="E45" s="22"/>
    </row>
    <row r="46" spans="1:5" ht="31.5">
      <c r="A46" s="19" t="s">
        <v>47</v>
      </c>
      <c r="B46" s="23" t="s">
        <v>11</v>
      </c>
      <c r="C46" s="23"/>
      <c r="D46" s="23"/>
      <c r="E46" s="22"/>
    </row>
    <row r="47" spans="1:5" ht="31.5">
      <c r="A47" s="26" t="s">
        <v>48</v>
      </c>
      <c r="B47" s="27" t="s">
        <v>33</v>
      </c>
      <c r="C47" s="27"/>
      <c r="D47" s="27"/>
      <c r="E47" s="22"/>
    </row>
    <row r="48" spans="1:5" ht="30" customHeight="1" thickBot="1">
      <c r="A48" s="19" t="s">
        <v>49</v>
      </c>
      <c r="B48" s="23" t="s">
        <v>11</v>
      </c>
      <c r="C48" s="23"/>
      <c r="D48" s="23"/>
      <c r="E48" s="22"/>
    </row>
    <row r="49" spans="1:5" ht="15.75">
      <c r="A49" s="15" t="s">
        <v>52</v>
      </c>
      <c r="B49" s="35" t="s">
        <v>11</v>
      </c>
      <c r="C49" s="41">
        <f>SUM(C50:C70)</f>
        <v>3980.37</v>
      </c>
      <c r="D49" s="41">
        <f>SUM(D50:D70)</f>
        <v>2969.96</v>
      </c>
      <c r="E49" s="18">
        <f t="shared" si="0"/>
        <v>74.615173966239325</v>
      </c>
    </row>
    <row r="50" spans="1:5" ht="15.75">
      <c r="A50" s="19" t="s">
        <v>107</v>
      </c>
      <c r="B50" s="20" t="s">
        <v>11</v>
      </c>
      <c r="C50" s="20">
        <v>895.11</v>
      </c>
      <c r="D50" s="20">
        <v>1503.41</v>
      </c>
      <c r="E50" s="22">
        <f t="shared" si="0"/>
        <v>167.95812805130097</v>
      </c>
    </row>
    <row r="51" spans="1:5" ht="31.5">
      <c r="A51" s="19" t="s">
        <v>54</v>
      </c>
      <c r="B51" s="20" t="s">
        <v>27</v>
      </c>
      <c r="C51" s="42"/>
      <c r="D51" s="42"/>
      <c r="E51" s="22"/>
    </row>
    <row r="52" spans="1:5" ht="15.75">
      <c r="A52" s="19" t="s">
        <v>55</v>
      </c>
      <c r="B52" s="20" t="s">
        <v>22</v>
      </c>
      <c r="C52" s="43"/>
      <c r="D52" s="43"/>
      <c r="E52" s="22"/>
    </row>
    <row r="53" spans="1:5" ht="15.75">
      <c r="A53" s="19" t="s">
        <v>56</v>
      </c>
      <c r="B53" s="20" t="s">
        <v>11</v>
      </c>
      <c r="C53" s="43"/>
      <c r="D53" s="43"/>
      <c r="E53" s="22"/>
    </row>
    <row r="54" spans="1:5" ht="31.5">
      <c r="A54" s="19" t="s">
        <v>57</v>
      </c>
      <c r="B54" s="20" t="s">
        <v>27</v>
      </c>
      <c r="C54" s="42"/>
      <c r="D54" s="42"/>
      <c r="E54" s="22"/>
    </row>
    <row r="55" spans="1:5" ht="15.75">
      <c r="A55" s="19" t="s">
        <v>58</v>
      </c>
      <c r="B55" s="20" t="s">
        <v>59</v>
      </c>
      <c r="C55" s="43"/>
      <c r="D55" s="43"/>
      <c r="E55" s="22"/>
    </row>
    <row r="56" spans="1:5" ht="15.75">
      <c r="A56" s="19" t="s">
        <v>60</v>
      </c>
      <c r="B56" s="20" t="s">
        <v>59</v>
      </c>
      <c r="C56" s="43"/>
      <c r="D56" s="43"/>
      <c r="E56" s="22"/>
    </row>
    <row r="57" spans="1:5" ht="15.75">
      <c r="A57" s="19" t="s">
        <v>55</v>
      </c>
      <c r="B57" s="20" t="s">
        <v>23</v>
      </c>
      <c r="C57" s="43"/>
      <c r="D57" s="43"/>
      <c r="E57" s="22"/>
    </row>
    <row r="58" spans="1:5" ht="15.75">
      <c r="A58" s="19" t="s">
        <v>58</v>
      </c>
      <c r="B58" s="20" t="s">
        <v>22</v>
      </c>
      <c r="C58" s="43"/>
      <c r="D58" s="43"/>
      <c r="E58" s="22"/>
    </row>
    <row r="59" spans="1:5" ht="15.75">
      <c r="A59" s="19" t="s">
        <v>60</v>
      </c>
      <c r="B59" s="20" t="s">
        <v>22</v>
      </c>
      <c r="C59" s="43"/>
      <c r="D59" s="43"/>
      <c r="E59" s="22"/>
    </row>
    <row r="60" spans="1:5" ht="15.75">
      <c r="A60" s="19" t="s">
        <v>56</v>
      </c>
      <c r="B60" s="20" t="s">
        <v>11</v>
      </c>
      <c r="C60" s="43"/>
      <c r="D60" s="43"/>
      <c r="E60" s="22"/>
    </row>
    <row r="61" spans="1:5" ht="15.75">
      <c r="A61" s="19" t="s">
        <v>58</v>
      </c>
      <c r="B61" s="20" t="s">
        <v>11</v>
      </c>
      <c r="C61" s="20"/>
      <c r="D61" s="20"/>
      <c r="E61" s="22"/>
    </row>
    <row r="62" spans="1:5" ht="15.75">
      <c r="A62" s="19" t="s">
        <v>60</v>
      </c>
      <c r="B62" s="20" t="s">
        <v>11</v>
      </c>
      <c r="C62" s="20"/>
      <c r="D62" s="20"/>
      <c r="E62" s="22"/>
    </row>
    <row r="63" spans="1:5" ht="15.75">
      <c r="A63" s="19" t="s">
        <v>61</v>
      </c>
      <c r="B63" s="20" t="s">
        <v>11</v>
      </c>
      <c r="C63" s="20"/>
      <c r="D63" s="20"/>
      <c r="E63" s="22"/>
    </row>
    <row r="64" spans="1:5" ht="15.75" customHeight="1">
      <c r="A64" s="19" t="s">
        <v>62</v>
      </c>
      <c r="B64" s="20" t="s">
        <v>11</v>
      </c>
      <c r="C64" s="20">
        <v>66.88</v>
      </c>
      <c r="D64" s="20">
        <v>66.38</v>
      </c>
      <c r="E64" s="22">
        <f t="shared" si="0"/>
        <v>99.252392344497608</v>
      </c>
    </row>
    <row r="65" spans="1:5" ht="15.75" customHeight="1">
      <c r="A65" s="19" t="s">
        <v>53</v>
      </c>
      <c r="B65" s="20" t="s">
        <v>11</v>
      </c>
      <c r="C65" s="20">
        <v>1382.09</v>
      </c>
      <c r="D65" s="20">
        <v>1400.17</v>
      </c>
      <c r="E65" s="22">
        <f t="shared" si="0"/>
        <v>101.30816372305711</v>
      </c>
    </row>
    <row r="66" spans="1:5" ht="31.5" customHeight="1">
      <c r="A66" s="19" t="s">
        <v>63</v>
      </c>
      <c r="B66" s="23" t="s">
        <v>11</v>
      </c>
      <c r="C66" s="23" t="s">
        <v>38</v>
      </c>
      <c r="D66" s="23" t="s">
        <v>38</v>
      </c>
      <c r="E66" s="22"/>
    </row>
    <row r="67" spans="1:5" ht="65.25" customHeight="1">
      <c r="A67" s="19" t="s">
        <v>64</v>
      </c>
      <c r="B67" s="23" t="s">
        <v>11</v>
      </c>
      <c r="C67" s="23"/>
      <c r="D67" s="23"/>
      <c r="E67" s="22"/>
    </row>
    <row r="68" spans="1:5" ht="30.75" customHeight="1">
      <c r="A68" s="26" t="s">
        <v>65</v>
      </c>
      <c r="B68" s="23" t="s">
        <v>11</v>
      </c>
      <c r="C68" s="27">
        <v>1339.35</v>
      </c>
      <c r="D68" s="27">
        <v>0</v>
      </c>
      <c r="E68" s="44"/>
    </row>
    <row r="69" spans="1:5" ht="31.5">
      <c r="A69" s="26" t="s">
        <v>66</v>
      </c>
      <c r="B69" s="27" t="s">
        <v>11</v>
      </c>
      <c r="C69" s="27"/>
      <c r="D69" s="27"/>
      <c r="E69" s="44"/>
    </row>
    <row r="70" spans="1:5" ht="16.5" thickBot="1">
      <c r="A70" s="33" t="s">
        <v>67</v>
      </c>
      <c r="B70" s="36" t="s">
        <v>68</v>
      </c>
      <c r="C70" s="36">
        <v>296.94</v>
      </c>
      <c r="D70" s="36">
        <v>0</v>
      </c>
      <c r="E70" s="29"/>
    </row>
    <row r="71" spans="1:5" ht="15.75">
      <c r="A71" s="15" t="s">
        <v>69</v>
      </c>
      <c r="B71" s="35" t="s">
        <v>11</v>
      </c>
      <c r="C71" s="41">
        <f>SUM(C72:C74)</f>
        <v>13418.34</v>
      </c>
      <c r="D71" s="41">
        <f>SUM(D72:D74)</f>
        <v>13483.539999999999</v>
      </c>
      <c r="E71" s="18">
        <f t="shared" si="0"/>
        <v>100.48590213096402</v>
      </c>
    </row>
    <row r="72" spans="1:5" ht="31.5">
      <c r="A72" s="19" t="s">
        <v>70</v>
      </c>
      <c r="B72" s="23" t="s">
        <v>11</v>
      </c>
      <c r="C72" s="23">
        <v>5332.33</v>
      </c>
      <c r="D72" s="23">
        <v>4959.1899999999996</v>
      </c>
      <c r="E72" s="22">
        <f t="shared" si="0"/>
        <v>93.002308559297703</v>
      </c>
    </row>
    <row r="73" spans="1:5" ht="15.75">
      <c r="A73" s="19" t="s">
        <v>71</v>
      </c>
      <c r="B73" s="20" t="s">
        <v>11</v>
      </c>
      <c r="C73" s="20">
        <v>1603.42</v>
      </c>
      <c r="D73" s="20">
        <v>1492.74</v>
      </c>
      <c r="E73" s="22">
        <f t="shared" si="0"/>
        <v>93.097254618253473</v>
      </c>
    </row>
    <row r="74" spans="1:5" ht="15.75">
      <c r="A74" s="19" t="s">
        <v>72</v>
      </c>
      <c r="B74" s="20"/>
      <c r="C74" s="20">
        <v>6482.59</v>
      </c>
      <c r="D74" s="20">
        <v>7031.61</v>
      </c>
      <c r="E74" s="22">
        <f t="shared" si="0"/>
        <v>108.46914581980349</v>
      </c>
    </row>
    <row r="75" spans="1:5" ht="31.5">
      <c r="A75" s="19" t="s">
        <v>73</v>
      </c>
      <c r="B75" s="23" t="s">
        <v>33</v>
      </c>
      <c r="C75" s="23">
        <v>13</v>
      </c>
      <c r="D75" s="23">
        <v>13</v>
      </c>
      <c r="E75" s="22">
        <f t="shared" si="0"/>
        <v>100</v>
      </c>
    </row>
    <row r="76" spans="1:5" ht="15.75">
      <c r="A76" s="19" t="s">
        <v>74</v>
      </c>
      <c r="B76" s="20" t="s">
        <v>11</v>
      </c>
      <c r="C76" s="20"/>
      <c r="D76" s="20"/>
      <c r="E76" s="22"/>
    </row>
    <row r="77" spans="1:5" ht="48" customHeight="1">
      <c r="A77" s="19" t="s">
        <v>75</v>
      </c>
      <c r="B77" s="23" t="s">
        <v>19</v>
      </c>
      <c r="C77" s="24"/>
      <c r="D77" s="23"/>
      <c r="E77" s="22"/>
    </row>
    <row r="78" spans="1:5" ht="48" customHeight="1" thickBot="1">
      <c r="A78" s="26" t="s">
        <v>76</v>
      </c>
      <c r="B78" s="27" t="s">
        <v>22</v>
      </c>
      <c r="C78" s="27"/>
      <c r="D78" s="27"/>
      <c r="E78" s="29"/>
    </row>
    <row r="79" spans="1:5" ht="15.75" customHeight="1" thickBot="1">
      <c r="A79" s="47" t="s">
        <v>81</v>
      </c>
      <c r="B79" s="31" t="s">
        <v>14</v>
      </c>
      <c r="C79" s="48" t="s">
        <v>38</v>
      </c>
      <c r="D79" s="48" t="s">
        <v>38</v>
      </c>
      <c r="E79" s="14"/>
    </row>
    <row r="80" spans="1:5" ht="31.5">
      <c r="A80" s="15" t="s">
        <v>77</v>
      </c>
      <c r="B80" s="16" t="s">
        <v>11</v>
      </c>
      <c r="C80" s="45">
        <f>SUM(C81:C83)</f>
        <v>7360.1900000000005</v>
      </c>
      <c r="D80" s="45">
        <f>SUM(D81:D83)</f>
        <v>9402.1999999999989</v>
      </c>
      <c r="E80" s="18">
        <f>SUM(D80/C80*100)</f>
        <v>127.74398486995577</v>
      </c>
    </row>
    <row r="81" spans="1:5" ht="47.25">
      <c r="A81" s="19" t="s">
        <v>78</v>
      </c>
      <c r="B81" s="23" t="s">
        <v>11</v>
      </c>
      <c r="C81" s="68">
        <f>5201.1-0.02</f>
        <v>5201.08</v>
      </c>
      <c r="D81" s="23">
        <v>5964.53</v>
      </c>
      <c r="E81" s="22">
        <f t="shared" ref="E81:E102" si="2">SUM(D81/C81*100)</f>
        <v>114.6786821198674</v>
      </c>
    </row>
    <row r="82" spans="1:5" ht="15.75">
      <c r="A82" s="19" t="s">
        <v>79</v>
      </c>
      <c r="B82" s="20" t="s">
        <v>11</v>
      </c>
      <c r="C82" s="20">
        <v>1455.42</v>
      </c>
      <c r="D82" s="20">
        <v>1785.27</v>
      </c>
      <c r="E82" s="22">
        <f t="shared" si="2"/>
        <v>122.66356103392835</v>
      </c>
    </row>
    <row r="83" spans="1:5" ht="15.75">
      <c r="A83" s="26" t="s">
        <v>72</v>
      </c>
      <c r="B83" s="20" t="s">
        <v>11</v>
      </c>
      <c r="C83" s="46">
        <v>703.69</v>
      </c>
      <c r="D83" s="46">
        <v>1652.4</v>
      </c>
      <c r="E83" s="22">
        <f t="shared" si="2"/>
        <v>234.81930963918768</v>
      </c>
    </row>
    <row r="84" spans="1:5" ht="48" thickBot="1">
      <c r="A84" s="26" t="s">
        <v>80</v>
      </c>
      <c r="B84" s="27" t="s">
        <v>33</v>
      </c>
      <c r="C84" s="27">
        <v>13</v>
      </c>
      <c r="D84" s="27">
        <v>13</v>
      </c>
      <c r="E84" s="29">
        <f t="shared" si="2"/>
        <v>100</v>
      </c>
    </row>
    <row r="85" spans="1:5" ht="16.5" thickBot="1">
      <c r="A85" s="30" t="s">
        <v>83</v>
      </c>
      <c r="B85" s="31" t="s">
        <v>11</v>
      </c>
      <c r="C85" s="49">
        <f>SUM(C9+C10+C30+C32+C35+C43+C49+C71+C80)</f>
        <v>89009.26</v>
      </c>
      <c r="D85" s="49">
        <f>SUM(D9+D10+D30+D32+D35+D43+D49+D71+D80)</f>
        <v>89325.160037499998</v>
      </c>
      <c r="E85" s="14">
        <f t="shared" si="2"/>
        <v>100.35490693608733</v>
      </c>
    </row>
    <row r="86" spans="1:5" ht="31.5" customHeight="1" thickBot="1">
      <c r="A86" s="69" t="s">
        <v>108</v>
      </c>
      <c r="B86" s="70" t="s">
        <v>68</v>
      </c>
      <c r="C86" s="70" t="s">
        <v>38</v>
      </c>
      <c r="D86" s="70" t="s">
        <v>38</v>
      </c>
      <c r="E86" s="14"/>
    </row>
    <row r="87" spans="1:5" ht="16.5" thickBot="1">
      <c r="A87" s="69" t="s">
        <v>109</v>
      </c>
      <c r="B87" s="70" t="s">
        <v>11</v>
      </c>
      <c r="C87" s="71">
        <f>SUM(C85)</f>
        <v>89009.26</v>
      </c>
      <c r="D87" s="71">
        <f>SUM(D85)</f>
        <v>89325.160037499998</v>
      </c>
      <c r="E87" s="14">
        <f t="shared" si="2"/>
        <v>100.35490693608733</v>
      </c>
    </row>
    <row r="88" spans="1:5" ht="15.75">
      <c r="A88" s="15" t="s">
        <v>84</v>
      </c>
      <c r="B88" s="35" t="s">
        <v>68</v>
      </c>
      <c r="C88" s="35">
        <v>4437.76</v>
      </c>
      <c r="D88" s="35">
        <v>-3282.18</v>
      </c>
      <c r="E88" s="18">
        <f t="shared" si="2"/>
        <v>-73.960286270550895</v>
      </c>
    </row>
    <row r="89" spans="1:5" ht="16.5" thickBot="1">
      <c r="A89" s="33" t="s">
        <v>85</v>
      </c>
      <c r="B89" s="36" t="s">
        <v>22</v>
      </c>
      <c r="C89" s="36"/>
      <c r="D89" s="36"/>
      <c r="E89" s="29"/>
    </row>
    <row r="90" spans="1:5" ht="16.5" thickBot="1">
      <c r="A90" s="12" t="s">
        <v>86</v>
      </c>
      <c r="B90" s="13" t="s">
        <v>36</v>
      </c>
      <c r="C90" s="50">
        <f>SUM(C88/C87*100)</f>
        <v>4.9857284511746318</v>
      </c>
      <c r="D90" s="50">
        <f>SUM(D88/D87*100)</f>
        <v>-3.6744182698604662</v>
      </c>
      <c r="E90" s="14">
        <f t="shared" si="2"/>
        <v>-73.698724385897464</v>
      </c>
    </row>
    <row r="91" spans="1:5" ht="31.5">
      <c r="A91" s="15" t="s">
        <v>87</v>
      </c>
      <c r="B91" s="16" t="s">
        <v>11</v>
      </c>
      <c r="C91" s="17">
        <f>SUM(C87+C88)</f>
        <v>93447.01999999999</v>
      </c>
      <c r="D91" s="17">
        <f>SUM(D87+D88)</f>
        <v>86042.980037500005</v>
      </c>
      <c r="E91" s="18">
        <f t="shared" si="2"/>
        <v>92.076751123256813</v>
      </c>
    </row>
    <row r="92" spans="1:5" ht="30" customHeight="1">
      <c r="A92" s="72" t="s">
        <v>110</v>
      </c>
      <c r="B92" s="43" t="s">
        <v>68</v>
      </c>
      <c r="C92" s="43" t="s">
        <v>38</v>
      </c>
      <c r="D92" s="43" t="s">
        <v>38</v>
      </c>
      <c r="E92" s="22"/>
    </row>
    <row r="93" spans="1:5" ht="48" thickBot="1">
      <c r="A93" s="73" t="s">
        <v>111</v>
      </c>
      <c r="B93" s="74" t="s">
        <v>68</v>
      </c>
      <c r="C93" s="75">
        <f>SUM(C91)</f>
        <v>93447.01999999999</v>
      </c>
      <c r="D93" s="75">
        <f>SUM(D91)</f>
        <v>86042.980037500005</v>
      </c>
      <c r="E93" s="29">
        <f t="shared" si="2"/>
        <v>92.076751123256813</v>
      </c>
    </row>
    <row r="94" spans="1:5" ht="31.5">
      <c r="A94" s="15" t="s">
        <v>88</v>
      </c>
      <c r="B94" s="35" t="s">
        <v>89</v>
      </c>
      <c r="C94" s="45">
        <f>SUM(C95:C98)</f>
        <v>2982.48</v>
      </c>
      <c r="D94" s="45">
        <f>SUM(D95:D98)</f>
        <v>2671.13</v>
      </c>
      <c r="E94" s="18">
        <f t="shared" si="2"/>
        <v>89.560701161449529</v>
      </c>
    </row>
    <row r="95" spans="1:5" ht="31.5">
      <c r="A95" s="19" t="s">
        <v>90</v>
      </c>
      <c r="B95" s="20" t="s">
        <v>27</v>
      </c>
      <c r="C95" s="23">
        <v>1806.36</v>
      </c>
      <c r="D95" s="23">
        <v>1744.17</v>
      </c>
      <c r="E95" s="22">
        <f t="shared" si="2"/>
        <v>96.557164684780446</v>
      </c>
    </row>
    <row r="96" spans="1:5" ht="15.75" customHeight="1">
      <c r="A96" s="19" t="s">
        <v>112</v>
      </c>
      <c r="B96" s="20" t="s">
        <v>27</v>
      </c>
      <c r="C96" s="23">
        <v>16.07</v>
      </c>
      <c r="D96" s="23">
        <v>1.95</v>
      </c>
      <c r="E96" s="22">
        <f t="shared" si="2"/>
        <v>12.134411947728687</v>
      </c>
    </row>
    <row r="97" spans="1:5" ht="31.5">
      <c r="A97" s="19" t="s">
        <v>92</v>
      </c>
      <c r="B97" s="20" t="s">
        <v>27</v>
      </c>
      <c r="C97" s="23">
        <v>755.44</v>
      </c>
      <c r="D97" s="23">
        <v>669.07</v>
      </c>
      <c r="E97" s="22">
        <f t="shared" si="2"/>
        <v>88.566927883087999</v>
      </c>
    </row>
    <row r="98" spans="1:5" ht="31.5">
      <c r="A98" s="19" t="s">
        <v>113</v>
      </c>
      <c r="B98" s="20" t="s">
        <v>27</v>
      </c>
      <c r="C98" s="76">
        <f>SUM(C99:C100)</f>
        <v>404.61</v>
      </c>
      <c r="D98" s="76">
        <f>SUM(D99:D100)</f>
        <v>255.94</v>
      </c>
      <c r="E98" s="22">
        <f t="shared" si="2"/>
        <v>63.255974889399667</v>
      </c>
    </row>
    <row r="99" spans="1:5" ht="15.75" customHeight="1">
      <c r="A99" s="77" t="s">
        <v>114</v>
      </c>
      <c r="B99" s="20" t="s">
        <v>27</v>
      </c>
      <c r="C99" s="78">
        <v>367.64499999999998</v>
      </c>
      <c r="D99" s="79">
        <v>234.95</v>
      </c>
      <c r="E99" s="22">
        <f t="shared" si="2"/>
        <v>63.906757877844115</v>
      </c>
    </row>
    <row r="100" spans="1:5" ht="15.75" customHeight="1" thickBot="1">
      <c r="A100" s="80" t="s">
        <v>115</v>
      </c>
      <c r="B100" s="46" t="s">
        <v>27</v>
      </c>
      <c r="C100" s="81">
        <v>36.965000000000003</v>
      </c>
      <c r="D100" s="82">
        <v>20.99</v>
      </c>
      <c r="E100" s="29">
        <f t="shared" si="2"/>
        <v>56.783443798187463</v>
      </c>
    </row>
    <row r="101" spans="1:5" ht="32.25" thickBot="1">
      <c r="A101" s="30" t="s">
        <v>94</v>
      </c>
      <c r="B101" s="31" t="s">
        <v>22</v>
      </c>
      <c r="C101" s="51">
        <f>SUM(C87/C94)</f>
        <v>29.844042541777309</v>
      </c>
      <c r="D101" s="83">
        <f>SUM(D87/D94)</f>
        <v>33.440963201903315</v>
      </c>
      <c r="E101" s="14">
        <f t="shared" si="2"/>
        <v>112.05239087530063</v>
      </c>
    </row>
    <row r="102" spans="1:5" ht="46.5" customHeight="1" thickBot="1">
      <c r="A102" s="12" t="s">
        <v>95</v>
      </c>
      <c r="B102" s="32" t="s">
        <v>22</v>
      </c>
      <c r="C102" s="52">
        <f>SUM(C93/C94)</f>
        <v>31.33198546176336</v>
      </c>
      <c r="D102" s="53">
        <f>SUM(D93/D94)</f>
        <v>32.212202340395265</v>
      </c>
      <c r="E102" s="54">
        <f t="shared" si="2"/>
        <v>102.80932365331938</v>
      </c>
    </row>
    <row r="103" spans="1:5">
      <c r="A103" s="56"/>
      <c r="B103" s="56"/>
      <c r="C103" s="56"/>
      <c r="D103" s="56"/>
      <c r="E103" s="56"/>
    </row>
    <row r="104" spans="1:5" ht="15.75">
      <c r="A104" s="57" t="s">
        <v>96</v>
      </c>
      <c r="B104" s="58"/>
      <c r="C104" s="58"/>
      <c r="D104" s="58"/>
      <c r="E104" s="58" t="s">
        <v>97</v>
      </c>
    </row>
    <row r="105" spans="1:5" ht="15.75">
      <c r="A105" s="59"/>
      <c r="B105" s="58"/>
      <c r="C105" s="58"/>
      <c r="D105" s="58"/>
      <c r="E105" s="58"/>
    </row>
    <row r="106" spans="1:5" ht="15.75">
      <c r="A106" s="57" t="s">
        <v>98</v>
      </c>
      <c r="B106" s="58"/>
      <c r="C106" s="58"/>
      <c r="D106" s="58"/>
      <c r="E106" s="58" t="s">
        <v>99</v>
      </c>
    </row>
    <row r="107" spans="1:5" ht="15.75">
      <c r="A107" s="84"/>
      <c r="B107" s="3"/>
      <c r="C107" s="58"/>
      <c r="D107" s="58"/>
      <c r="E107" s="5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0" verticalDpi="0" copies="2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E98"/>
  <sheetViews>
    <sheetView workbookViewId="0">
      <selection activeCell="J9" sqref="J9"/>
    </sheetView>
  </sheetViews>
  <sheetFormatPr defaultRowHeight="15"/>
  <cols>
    <col min="1" max="1" width="30" customWidth="1"/>
    <col min="2" max="2" width="12.28515625" customWidth="1"/>
    <col min="3" max="5" width="17.7109375" customWidth="1"/>
  </cols>
  <sheetData>
    <row r="1" spans="1:5" ht="15.75">
      <c r="A1" s="1" t="s">
        <v>0</v>
      </c>
      <c r="B1" s="1"/>
      <c r="C1" s="1"/>
      <c r="D1" s="1"/>
      <c r="E1" s="1"/>
    </row>
    <row r="2" spans="1:5" ht="15.75">
      <c r="A2" s="1" t="s">
        <v>1</v>
      </c>
      <c r="B2" s="1"/>
      <c r="C2" s="1"/>
      <c r="D2" s="1"/>
      <c r="E2" s="1"/>
    </row>
    <row r="3" spans="1:5" ht="15.75">
      <c r="A3" s="1" t="s">
        <v>2</v>
      </c>
      <c r="B3" s="1"/>
      <c r="C3" s="1"/>
      <c r="D3" s="1"/>
      <c r="E3" s="1"/>
    </row>
    <row r="4" spans="1:5" ht="15.75">
      <c r="A4" s="1" t="s">
        <v>3</v>
      </c>
      <c r="B4" s="1"/>
      <c r="C4" s="1"/>
      <c r="D4" s="1"/>
      <c r="E4" s="1"/>
    </row>
    <row r="5" spans="1:5" ht="15.75" thickBot="1">
      <c r="A5" s="2"/>
      <c r="B5" s="3"/>
      <c r="C5" s="3"/>
      <c r="D5" s="3"/>
      <c r="E5" s="3"/>
    </row>
    <row r="6" spans="1:5" ht="32.25" thickBot="1">
      <c r="A6" s="4" t="s">
        <v>4</v>
      </c>
      <c r="B6" s="4" t="s">
        <v>5</v>
      </c>
      <c r="C6" s="5" t="s">
        <v>6</v>
      </c>
      <c r="D6" s="6" t="s">
        <v>7</v>
      </c>
      <c r="E6" s="6" t="s">
        <v>8</v>
      </c>
    </row>
    <row r="7" spans="1:5" ht="32.25" thickBot="1">
      <c r="A7" s="4"/>
      <c r="B7" s="7"/>
      <c r="C7" s="8" t="s">
        <v>9</v>
      </c>
      <c r="D7" s="9"/>
      <c r="E7" s="9"/>
    </row>
    <row r="8" spans="1:5" ht="16.5" thickBot="1">
      <c r="A8" s="10">
        <v>1</v>
      </c>
      <c r="B8" s="11">
        <v>2</v>
      </c>
      <c r="C8" s="11">
        <v>3</v>
      </c>
      <c r="D8" s="11">
        <v>4</v>
      </c>
      <c r="E8" s="11">
        <v>5</v>
      </c>
    </row>
    <row r="9" spans="1:5" ht="16.5" thickBot="1">
      <c r="A9" s="12" t="s">
        <v>10</v>
      </c>
      <c r="B9" s="13" t="s">
        <v>11</v>
      </c>
      <c r="C9" s="13">
        <v>172.32</v>
      </c>
      <c r="D9" s="13">
        <v>443.17</v>
      </c>
      <c r="E9" s="14">
        <f>SUM(D9/C9*100)</f>
        <v>257.17850510677806</v>
      </c>
    </row>
    <row r="10" spans="1:5" ht="32.25" customHeight="1">
      <c r="A10" s="15" t="s">
        <v>12</v>
      </c>
      <c r="B10" s="16" t="s">
        <v>11</v>
      </c>
      <c r="C10" s="17">
        <f>SUM(C11:C14)</f>
        <v>5596.61</v>
      </c>
      <c r="D10" s="17">
        <f>SUM(D11:D14)</f>
        <v>7248.5924227799997</v>
      </c>
      <c r="E10" s="18">
        <f t="shared" ref="E10:E76" si="0">SUM(D10/C10*100)</f>
        <v>129.51755478369941</v>
      </c>
    </row>
    <row r="11" spans="1:5" ht="15.75">
      <c r="A11" s="19" t="s">
        <v>13</v>
      </c>
      <c r="B11" s="20" t="s">
        <v>14</v>
      </c>
      <c r="C11" s="21">
        <v>26.32</v>
      </c>
      <c r="D11" s="21">
        <f>19.4+(D16*2.202658)+0.03</f>
        <v>36.2803337</v>
      </c>
      <c r="E11" s="22">
        <f t="shared" si="0"/>
        <v>137.84321314589664</v>
      </c>
    </row>
    <row r="12" spans="1:5" ht="15.75">
      <c r="A12" s="19" t="s">
        <v>15</v>
      </c>
      <c r="B12" s="20" t="s">
        <v>14</v>
      </c>
      <c r="C12" s="21">
        <v>4411.55</v>
      </c>
      <c r="D12" s="21">
        <f>3259.5+(D17*2.202658)+0.03</f>
        <v>6195.6290608400004</v>
      </c>
      <c r="E12" s="22">
        <f t="shared" si="0"/>
        <v>140.44109351225759</v>
      </c>
    </row>
    <row r="13" spans="1:5" ht="15.75">
      <c r="A13" s="19" t="s">
        <v>16</v>
      </c>
      <c r="B13" s="20" t="s">
        <v>14</v>
      </c>
      <c r="C13" s="21">
        <v>1158.74</v>
      </c>
      <c r="D13" s="21">
        <f>494.3+(D18*2.202658)+0.03</f>
        <v>931.07302823999999</v>
      </c>
      <c r="E13" s="22">
        <f t="shared" si="0"/>
        <v>80.352195336313585</v>
      </c>
    </row>
    <row r="14" spans="1:5" ht="15.75">
      <c r="A14" s="19" t="s">
        <v>17</v>
      </c>
      <c r="B14" s="20" t="s">
        <v>14</v>
      </c>
      <c r="C14" s="20"/>
      <c r="D14" s="20">
        <v>85.61</v>
      </c>
      <c r="E14" s="22"/>
    </row>
    <row r="15" spans="1:5" ht="48" customHeight="1">
      <c r="A15" s="19" t="s">
        <v>18</v>
      </c>
      <c r="B15" s="23" t="s">
        <v>19</v>
      </c>
      <c r="C15" s="24">
        <f>SUM(C16:C19)</f>
        <v>1298.3</v>
      </c>
      <c r="D15" s="24">
        <f>SUM(D16:D19)</f>
        <v>1538.91</v>
      </c>
      <c r="E15" s="22">
        <f t="shared" si="0"/>
        <v>118.53269660325041</v>
      </c>
    </row>
    <row r="16" spans="1:5" ht="18" customHeight="1">
      <c r="A16" s="19" t="s">
        <v>13</v>
      </c>
      <c r="B16" s="20" t="s">
        <v>20</v>
      </c>
      <c r="C16" s="20">
        <v>4.1399999999999997</v>
      </c>
      <c r="D16" s="20">
        <v>7.65</v>
      </c>
      <c r="E16" s="22">
        <f t="shared" si="0"/>
        <v>184.78260869565219</v>
      </c>
    </row>
    <row r="17" spans="1:5" ht="19.5" customHeight="1">
      <c r="A17" s="19" t="s">
        <v>15</v>
      </c>
      <c r="B17" s="20" t="s">
        <v>20</v>
      </c>
      <c r="C17" s="20">
        <v>1081.8599999999999</v>
      </c>
      <c r="D17" s="20">
        <v>1332.98</v>
      </c>
      <c r="E17" s="22">
        <f t="shared" si="0"/>
        <v>123.21187584345481</v>
      </c>
    </row>
    <row r="18" spans="1:5" ht="15.75" customHeight="1">
      <c r="A18" s="19" t="s">
        <v>16</v>
      </c>
      <c r="B18" s="20" t="s">
        <v>20</v>
      </c>
      <c r="C18" s="20">
        <v>212.3</v>
      </c>
      <c r="D18" s="20">
        <v>198.28</v>
      </c>
      <c r="E18" s="22">
        <f t="shared" si="0"/>
        <v>93.396137541215253</v>
      </c>
    </row>
    <row r="19" spans="1:5" ht="19.5" customHeight="1">
      <c r="A19" s="19" t="s">
        <v>17</v>
      </c>
      <c r="B19" s="20" t="s">
        <v>20</v>
      </c>
      <c r="C19" s="20"/>
      <c r="D19" s="20"/>
      <c r="E19" s="22"/>
    </row>
    <row r="20" spans="1:5" ht="45.75" customHeight="1">
      <c r="A20" s="19" t="s">
        <v>21</v>
      </c>
      <c r="B20" s="23" t="s">
        <v>22</v>
      </c>
      <c r="C20" s="25">
        <f>SUM(C10/C15)</f>
        <v>4.3107217130093201</v>
      </c>
      <c r="D20" s="25">
        <f>SUM(D10/D15)</f>
        <v>4.7102120479950091</v>
      </c>
      <c r="E20" s="22">
        <f t="shared" si="0"/>
        <v>109.26736545715924</v>
      </c>
    </row>
    <row r="21" spans="1:5" ht="15.75">
      <c r="A21" s="19" t="s">
        <v>13</v>
      </c>
      <c r="B21" s="20" t="s">
        <v>23</v>
      </c>
      <c r="C21" s="25">
        <f>SUM(C11/C16)</f>
        <v>6.3574879227053147</v>
      </c>
      <c r="D21" s="25">
        <f>SUM(D11/D16)</f>
        <v>4.7425272810457511</v>
      </c>
      <c r="E21" s="22">
        <f t="shared" si="0"/>
        <v>74.597503584838179</v>
      </c>
    </row>
    <row r="22" spans="1:5" ht="15.75">
      <c r="A22" s="19" t="s">
        <v>15</v>
      </c>
      <c r="B22" s="20" t="s">
        <v>23</v>
      </c>
      <c r="C22" s="25">
        <f t="shared" ref="C22:C23" si="1">SUM(C12/C17)</f>
        <v>4.0777457341985102</v>
      </c>
      <c r="D22" s="25">
        <f>SUM(D12/D17)</f>
        <v>4.6479535033083765</v>
      </c>
      <c r="E22" s="22">
        <f t="shared" si="0"/>
        <v>113.98340667314663</v>
      </c>
    </row>
    <row r="23" spans="1:5" ht="15.75">
      <c r="A23" s="19" t="s">
        <v>16</v>
      </c>
      <c r="B23" s="20" t="s">
        <v>23</v>
      </c>
      <c r="C23" s="25">
        <f t="shared" si="1"/>
        <v>5.4580310880829011</v>
      </c>
      <c r="D23" s="25">
        <f>SUM(D13/D18)</f>
        <v>4.695748578979221</v>
      </c>
      <c r="E23" s="22">
        <f t="shared" si="0"/>
        <v>86.033745561324253</v>
      </c>
    </row>
    <row r="24" spans="1:5" ht="15.75">
      <c r="A24" s="19" t="s">
        <v>17</v>
      </c>
      <c r="B24" s="20" t="s">
        <v>23</v>
      </c>
      <c r="C24" s="20"/>
      <c r="D24" s="20"/>
      <c r="E24" s="22"/>
    </row>
    <row r="25" spans="1:5" ht="32.25" customHeight="1" thickBot="1">
      <c r="A25" s="26" t="s">
        <v>24</v>
      </c>
      <c r="B25" s="27" t="s">
        <v>25</v>
      </c>
      <c r="C25" s="28">
        <f>SUM(C15/C26)</f>
        <v>0.40321879348042133</v>
      </c>
      <c r="D25" s="28">
        <f>SUM(D15/D26)</f>
        <v>0.46936304411477653</v>
      </c>
      <c r="E25" s="29">
        <f t="shared" si="0"/>
        <v>116.4040594594872</v>
      </c>
    </row>
    <row r="26" spans="1:5" ht="15.75" customHeight="1" thickBot="1">
      <c r="A26" s="30" t="s">
        <v>26</v>
      </c>
      <c r="B26" s="31" t="s">
        <v>27</v>
      </c>
      <c r="C26" s="32">
        <v>3219.84</v>
      </c>
      <c r="D26" s="32">
        <v>3278.72</v>
      </c>
      <c r="E26" s="14">
        <f t="shared" si="0"/>
        <v>101.82866229377856</v>
      </c>
    </row>
    <row r="27" spans="1:5" ht="30" customHeight="1">
      <c r="A27" s="15" t="s">
        <v>28</v>
      </c>
      <c r="B27" s="16" t="s">
        <v>11</v>
      </c>
      <c r="C27" s="16">
        <v>3616.58</v>
      </c>
      <c r="D27" s="16">
        <v>3759.56</v>
      </c>
      <c r="E27" s="18">
        <f t="shared" si="0"/>
        <v>103.95345879256092</v>
      </c>
    </row>
    <row r="28" spans="1:5" ht="30.75" customHeight="1" thickBot="1">
      <c r="A28" s="33" t="s">
        <v>29</v>
      </c>
      <c r="B28" s="34"/>
      <c r="C28" s="34"/>
      <c r="D28" s="34"/>
      <c r="E28" s="29"/>
    </row>
    <row r="29" spans="1:5" ht="36" customHeight="1">
      <c r="A29" s="15" t="s">
        <v>30</v>
      </c>
      <c r="B29" s="16" t="s">
        <v>11</v>
      </c>
      <c r="C29" s="16">
        <v>23913.41</v>
      </c>
      <c r="D29" s="16">
        <v>22603.96</v>
      </c>
      <c r="E29" s="18">
        <f t="shared" si="0"/>
        <v>94.524202110865829</v>
      </c>
    </row>
    <row r="30" spans="1:5" ht="15.75" customHeight="1">
      <c r="A30" s="19" t="s">
        <v>31</v>
      </c>
      <c r="B30" s="23" t="s">
        <v>22</v>
      </c>
      <c r="C30" s="23">
        <v>7958</v>
      </c>
      <c r="D30" s="23">
        <v>7958</v>
      </c>
      <c r="E30" s="22">
        <f t="shared" si="0"/>
        <v>100</v>
      </c>
    </row>
    <row r="31" spans="1:5" ht="30" customHeight="1" thickBot="1">
      <c r="A31" s="26" t="s">
        <v>32</v>
      </c>
      <c r="B31" s="27" t="s">
        <v>33</v>
      </c>
      <c r="C31" s="27">
        <v>92</v>
      </c>
      <c r="D31" s="27">
        <v>92</v>
      </c>
      <c r="E31" s="29">
        <f t="shared" si="0"/>
        <v>100</v>
      </c>
    </row>
    <row r="32" spans="1:5" ht="19.5" customHeight="1">
      <c r="A32" s="15" t="s">
        <v>34</v>
      </c>
      <c r="B32" s="35" t="s">
        <v>11</v>
      </c>
      <c r="C32" s="35">
        <v>7178.34</v>
      </c>
      <c r="D32" s="35">
        <v>6833.39</v>
      </c>
      <c r="E32" s="18">
        <f t="shared" si="0"/>
        <v>95.194571446880488</v>
      </c>
    </row>
    <row r="33" spans="1:5" ht="20.25" customHeight="1" thickBot="1">
      <c r="A33" s="33" t="s">
        <v>35</v>
      </c>
      <c r="B33" s="36" t="s">
        <v>36</v>
      </c>
      <c r="C33" s="37">
        <f>SUM(C32/C29*100)</f>
        <v>30.018052632393289</v>
      </c>
      <c r="D33" s="37">
        <f>SUM(D32/D29*100)</f>
        <v>30.230941834970508</v>
      </c>
      <c r="E33" s="29">
        <f t="shared" si="0"/>
        <v>100.70920390867555</v>
      </c>
    </row>
    <row r="34" spans="1:5" ht="33" customHeight="1">
      <c r="A34" s="15" t="s">
        <v>37</v>
      </c>
      <c r="B34" s="16" t="s">
        <v>11</v>
      </c>
      <c r="C34" s="16" t="s">
        <v>38</v>
      </c>
      <c r="D34" s="16" t="s">
        <v>38</v>
      </c>
      <c r="E34" s="18"/>
    </row>
    <row r="35" spans="1:5" ht="33" customHeight="1" thickBot="1">
      <c r="A35" s="19" t="s">
        <v>39</v>
      </c>
      <c r="B35" s="20" t="s">
        <v>27</v>
      </c>
      <c r="C35" s="23" t="s">
        <v>38</v>
      </c>
      <c r="D35" s="23" t="s">
        <v>38</v>
      </c>
      <c r="E35" s="29"/>
    </row>
    <row r="36" spans="1:5" ht="47.25" customHeight="1">
      <c r="A36" s="15" t="s">
        <v>40</v>
      </c>
      <c r="B36" s="16" t="s">
        <v>11</v>
      </c>
      <c r="C36" s="16" t="s">
        <v>38</v>
      </c>
      <c r="D36" s="16" t="s">
        <v>38</v>
      </c>
      <c r="E36" s="18"/>
    </row>
    <row r="37" spans="1:5" ht="15.75" customHeight="1">
      <c r="A37" s="19" t="s">
        <v>41</v>
      </c>
      <c r="B37" s="20" t="s">
        <v>42</v>
      </c>
      <c r="C37" s="20" t="s">
        <v>38</v>
      </c>
      <c r="D37" s="20" t="s">
        <v>38</v>
      </c>
      <c r="E37" s="22"/>
    </row>
    <row r="38" spans="1:5" ht="20.25" customHeight="1" thickBot="1">
      <c r="A38" s="33" t="s">
        <v>43</v>
      </c>
      <c r="B38" s="36" t="s">
        <v>22</v>
      </c>
      <c r="C38" s="36" t="s">
        <v>38</v>
      </c>
      <c r="D38" s="36" t="s">
        <v>38</v>
      </c>
      <c r="E38" s="29"/>
    </row>
    <row r="39" spans="1:5" ht="33" customHeight="1">
      <c r="A39" s="15" t="s">
        <v>44</v>
      </c>
      <c r="B39" s="16" t="s">
        <v>11</v>
      </c>
      <c r="C39" s="16">
        <v>239.2</v>
      </c>
      <c r="D39" s="16">
        <v>1105.21</v>
      </c>
      <c r="E39" s="18">
        <f t="shared" si="0"/>
        <v>462.04431438127091</v>
      </c>
    </row>
    <row r="40" spans="1:5" ht="32.25" customHeight="1">
      <c r="A40" s="19" t="s">
        <v>45</v>
      </c>
      <c r="B40" s="20" t="s">
        <v>11</v>
      </c>
      <c r="C40" s="20"/>
      <c r="D40" s="20"/>
      <c r="E40" s="38"/>
    </row>
    <row r="41" spans="1:5" ht="32.25" customHeight="1">
      <c r="A41" s="19" t="s">
        <v>46</v>
      </c>
      <c r="B41" s="23" t="s">
        <v>11</v>
      </c>
      <c r="C41" s="23"/>
      <c r="D41" s="23"/>
      <c r="E41" s="22"/>
    </row>
    <row r="42" spans="1:5" ht="31.5" customHeight="1">
      <c r="A42" s="19" t="s">
        <v>47</v>
      </c>
      <c r="B42" s="23" t="s">
        <v>11</v>
      </c>
      <c r="C42" s="23"/>
      <c r="D42" s="23"/>
      <c r="E42" s="22"/>
    </row>
    <row r="43" spans="1:5" ht="33" customHeight="1">
      <c r="A43" s="19" t="s">
        <v>48</v>
      </c>
      <c r="B43" s="23" t="s">
        <v>33</v>
      </c>
      <c r="C43" s="23"/>
      <c r="D43" s="23"/>
      <c r="E43" s="22"/>
    </row>
    <row r="44" spans="1:5" ht="31.5">
      <c r="A44" s="19" t="s">
        <v>49</v>
      </c>
      <c r="B44" s="23" t="s">
        <v>11</v>
      </c>
      <c r="C44" s="23"/>
      <c r="D44" s="23"/>
      <c r="E44" s="22"/>
    </row>
    <row r="45" spans="1:5" ht="15.75">
      <c r="A45" s="39" t="s">
        <v>50</v>
      </c>
      <c r="B45" s="20" t="s">
        <v>27</v>
      </c>
      <c r="C45" s="23"/>
      <c r="D45" s="23"/>
      <c r="E45" s="22"/>
    </row>
    <row r="46" spans="1:5" ht="16.5" thickBot="1">
      <c r="A46" s="40"/>
      <c r="B46" s="36" t="s">
        <v>51</v>
      </c>
      <c r="C46" s="29"/>
      <c r="D46" s="29"/>
      <c r="E46" s="29"/>
    </row>
    <row r="47" spans="1:5" ht="21.75" customHeight="1">
      <c r="A47" s="15" t="s">
        <v>52</v>
      </c>
      <c r="B47" s="35" t="s">
        <v>11</v>
      </c>
      <c r="C47" s="41">
        <f>SUM(C48:C67)</f>
        <v>1497.9699999999998</v>
      </c>
      <c r="D47" s="41">
        <f>SUM(D48:D67)</f>
        <v>1682.06</v>
      </c>
      <c r="E47" s="18">
        <f t="shared" si="0"/>
        <v>112.28929818354175</v>
      </c>
    </row>
    <row r="48" spans="1:5" ht="21.75" customHeight="1">
      <c r="A48" s="19" t="s">
        <v>53</v>
      </c>
      <c r="B48" s="20" t="s">
        <v>11</v>
      </c>
      <c r="C48" s="20">
        <v>1081.01</v>
      </c>
      <c r="D48" s="20">
        <v>1145.9000000000001</v>
      </c>
      <c r="E48" s="38"/>
    </row>
    <row r="49" spans="1:5" ht="23.25" customHeight="1">
      <c r="A49" s="19" t="s">
        <v>54</v>
      </c>
      <c r="B49" s="20" t="s">
        <v>27</v>
      </c>
      <c r="C49" s="42"/>
      <c r="D49" s="42"/>
      <c r="E49" s="22"/>
    </row>
    <row r="50" spans="1:5" ht="16.5" customHeight="1">
      <c r="A50" s="19" t="s">
        <v>55</v>
      </c>
      <c r="B50" s="20" t="s">
        <v>22</v>
      </c>
      <c r="C50" s="43"/>
      <c r="D50" s="43"/>
      <c r="E50" s="22"/>
    </row>
    <row r="51" spans="1:5" ht="16.5" customHeight="1">
      <c r="A51" s="19" t="s">
        <v>56</v>
      </c>
      <c r="B51" s="20" t="s">
        <v>11</v>
      </c>
      <c r="C51" s="43"/>
      <c r="D51" s="43"/>
      <c r="E51" s="22"/>
    </row>
    <row r="52" spans="1:5" ht="33" customHeight="1">
      <c r="A52" s="19" t="s">
        <v>57</v>
      </c>
      <c r="B52" s="20" t="s">
        <v>27</v>
      </c>
      <c r="C52" s="42"/>
      <c r="D52" s="42"/>
      <c r="E52" s="22"/>
    </row>
    <row r="53" spans="1:5" ht="22.5" customHeight="1">
      <c r="A53" s="19" t="s">
        <v>58</v>
      </c>
      <c r="B53" s="20" t="s">
        <v>59</v>
      </c>
      <c r="C53" s="43"/>
      <c r="D53" s="43"/>
      <c r="E53" s="22"/>
    </row>
    <row r="54" spans="1:5" ht="15.75" customHeight="1">
      <c r="A54" s="19" t="s">
        <v>60</v>
      </c>
      <c r="B54" s="20" t="s">
        <v>59</v>
      </c>
      <c r="C54" s="43"/>
      <c r="D54" s="43"/>
      <c r="E54" s="22"/>
    </row>
    <row r="55" spans="1:5" ht="15.75">
      <c r="A55" s="19" t="s">
        <v>55</v>
      </c>
      <c r="B55" s="20" t="s">
        <v>23</v>
      </c>
      <c r="C55" s="43"/>
      <c r="D55" s="43"/>
      <c r="E55" s="22"/>
    </row>
    <row r="56" spans="1:5" ht="23.25" customHeight="1">
      <c r="A56" s="19" t="s">
        <v>58</v>
      </c>
      <c r="B56" s="20" t="s">
        <v>22</v>
      </c>
      <c r="C56" s="43"/>
      <c r="D56" s="43"/>
      <c r="E56" s="22"/>
    </row>
    <row r="57" spans="1:5" ht="15.75">
      <c r="A57" s="19" t="s">
        <v>60</v>
      </c>
      <c r="B57" s="20" t="s">
        <v>22</v>
      </c>
      <c r="C57" s="43"/>
      <c r="D57" s="43"/>
      <c r="E57" s="22"/>
    </row>
    <row r="58" spans="1:5" ht="16.5" customHeight="1">
      <c r="A58" s="19" t="s">
        <v>56</v>
      </c>
      <c r="B58" s="20" t="s">
        <v>11</v>
      </c>
      <c r="C58" s="43"/>
      <c r="D58" s="43"/>
      <c r="E58" s="22"/>
    </row>
    <row r="59" spans="1:5" ht="21.75" customHeight="1">
      <c r="A59" s="19" t="s">
        <v>58</v>
      </c>
      <c r="B59" s="20" t="s">
        <v>11</v>
      </c>
      <c r="C59" s="20"/>
      <c r="D59" s="20"/>
      <c r="E59" s="22"/>
    </row>
    <row r="60" spans="1:5" ht="23.25" customHeight="1">
      <c r="A60" s="19" t="s">
        <v>60</v>
      </c>
      <c r="B60" s="20" t="s">
        <v>11</v>
      </c>
      <c r="C60" s="20"/>
      <c r="D60" s="20"/>
      <c r="E60" s="22"/>
    </row>
    <row r="61" spans="1:5" ht="23.25" customHeight="1">
      <c r="A61" s="19" t="s">
        <v>61</v>
      </c>
      <c r="B61" s="20" t="s">
        <v>11</v>
      </c>
      <c r="C61" s="20"/>
      <c r="D61" s="20"/>
      <c r="E61" s="22"/>
    </row>
    <row r="62" spans="1:5" ht="26.25" customHeight="1">
      <c r="A62" s="19" t="s">
        <v>62</v>
      </c>
      <c r="B62" s="20" t="s">
        <v>11</v>
      </c>
      <c r="C62" s="23">
        <v>17.5</v>
      </c>
      <c r="D62" s="20">
        <v>23.27</v>
      </c>
      <c r="E62" s="22"/>
    </row>
    <row r="63" spans="1:5" ht="34.5" customHeight="1">
      <c r="A63" s="19" t="s">
        <v>63</v>
      </c>
      <c r="B63" s="23" t="s">
        <v>11</v>
      </c>
      <c r="C63" s="23">
        <v>165.08</v>
      </c>
      <c r="D63" s="23">
        <v>512.89</v>
      </c>
      <c r="E63" s="22">
        <f>SUM(D63/C63*100)</f>
        <v>310.69178580082382</v>
      </c>
    </row>
    <row r="64" spans="1:5" ht="64.5" customHeight="1">
      <c r="A64" s="19" t="s">
        <v>64</v>
      </c>
      <c r="B64" s="23" t="s">
        <v>11</v>
      </c>
      <c r="C64" s="23"/>
      <c r="D64" s="23"/>
      <c r="E64" s="22"/>
    </row>
    <row r="65" spans="1:5" ht="33" customHeight="1">
      <c r="A65" s="26" t="s">
        <v>65</v>
      </c>
      <c r="B65" s="23" t="s">
        <v>11</v>
      </c>
      <c r="C65" s="27">
        <v>19.579999999999998</v>
      </c>
      <c r="D65" s="27">
        <v>0</v>
      </c>
      <c r="E65" s="44"/>
    </row>
    <row r="66" spans="1:5" ht="33" customHeight="1">
      <c r="A66" s="26" t="s">
        <v>66</v>
      </c>
      <c r="B66" s="27" t="s">
        <v>11</v>
      </c>
      <c r="C66" s="27"/>
      <c r="D66" s="27"/>
      <c r="E66" s="44"/>
    </row>
    <row r="67" spans="1:5" ht="33" customHeight="1" thickBot="1">
      <c r="A67" s="33" t="s">
        <v>67</v>
      </c>
      <c r="B67" s="36" t="s">
        <v>68</v>
      </c>
      <c r="C67" s="36">
        <v>214.8</v>
      </c>
      <c r="D67" s="36">
        <v>0</v>
      </c>
      <c r="E67" s="29"/>
    </row>
    <row r="68" spans="1:5" ht="15.75" customHeight="1">
      <c r="A68" s="15" t="s">
        <v>69</v>
      </c>
      <c r="B68" s="35" t="s">
        <v>11</v>
      </c>
      <c r="C68" s="41">
        <f>SUM(C69:C71)</f>
        <v>8312.76</v>
      </c>
      <c r="D68" s="41">
        <f>SUM(D69:D71)</f>
        <v>9093</v>
      </c>
      <c r="E68" s="18">
        <f t="shared" si="0"/>
        <v>109.38605228588338</v>
      </c>
    </row>
    <row r="69" spans="1:5" ht="34.5" customHeight="1">
      <c r="A69" s="19" t="s">
        <v>70</v>
      </c>
      <c r="B69" s="23" t="s">
        <v>11</v>
      </c>
      <c r="C69" s="23">
        <v>4123.55</v>
      </c>
      <c r="D69" s="23">
        <v>4110.7</v>
      </c>
      <c r="E69" s="22">
        <f t="shared" si="0"/>
        <v>99.688375307683913</v>
      </c>
    </row>
    <row r="70" spans="1:5" ht="15.75" customHeight="1">
      <c r="A70" s="19" t="s">
        <v>71</v>
      </c>
      <c r="B70" s="20" t="s">
        <v>11</v>
      </c>
      <c r="C70" s="20">
        <v>1604.89</v>
      </c>
      <c r="D70" s="20">
        <v>1238.8599999999999</v>
      </c>
      <c r="E70" s="22">
        <f>SUM(D70/C70*100)</f>
        <v>77.192829415100078</v>
      </c>
    </row>
    <row r="71" spans="1:5" ht="15.75">
      <c r="A71" s="19" t="s">
        <v>72</v>
      </c>
      <c r="B71" s="20" t="s">
        <v>11</v>
      </c>
      <c r="C71" s="20">
        <v>2584.3200000000002</v>
      </c>
      <c r="D71" s="20">
        <v>3743.44</v>
      </c>
      <c r="E71" s="22">
        <f>SUM(D71/C71*100)</f>
        <v>144.85203070827143</v>
      </c>
    </row>
    <row r="72" spans="1:5" ht="30" customHeight="1">
      <c r="A72" s="19" t="s">
        <v>73</v>
      </c>
      <c r="B72" s="23" t="s">
        <v>33</v>
      </c>
      <c r="C72" s="23">
        <v>12</v>
      </c>
      <c r="D72" s="23">
        <v>11</v>
      </c>
      <c r="E72" s="22">
        <f t="shared" si="0"/>
        <v>91.666666666666657</v>
      </c>
    </row>
    <row r="73" spans="1:5" ht="15.75">
      <c r="A73" s="19" t="s">
        <v>74</v>
      </c>
      <c r="B73" s="20" t="s">
        <v>11</v>
      </c>
      <c r="C73" s="20"/>
      <c r="D73" s="20"/>
      <c r="E73" s="22"/>
    </row>
    <row r="74" spans="1:5" ht="50.25" customHeight="1">
      <c r="A74" s="19" t="s">
        <v>75</v>
      </c>
      <c r="B74" s="23" t="s">
        <v>19</v>
      </c>
      <c r="C74" s="24"/>
      <c r="D74" s="23"/>
      <c r="E74" s="22"/>
    </row>
    <row r="75" spans="1:5" ht="51" customHeight="1" thickBot="1">
      <c r="A75" s="26" t="s">
        <v>76</v>
      </c>
      <c r="B75" s="27" t="s">
        <v>22</v>
      </c>
      <c r="C75" s="27"/>
      <c r="D75" s="27"/>
      <c r="E75" s="29"/>
    </row>
    <row r="76" spans="1:5" ht="33" customHeight="1">
      <c r="A76" s="15" t="s">
        <v>77</v>
      </c>
      <c r="B76" s="16" t="s">
        <v>11</v>
      </c>
      <c r="C76" s="45">
        <f>SUM(C77:C79)</f>
        <v>9790.16</v>
      </c>
      <c r="D76" s="45">
        <f>SUM(D77:D79)</f>
        <v>6919.86</v>
      </c>
      <c r="E76" s="18">
        <f t="shared" si="0"/>
        <v>70.681786610229054</v>
      </c>
    </row>
    <row r="77" spans="1:5" ht="33" customHeight="1">
      <c r="A77" s="19" t="s">
        <v>78</v>
      </c>
      <c r="B77" s="23" t="s">
        <v>11</v>
      </c>
      <c r="C77" s="23">
        <v>6918.23</v>
      </c>
      <c r="D77" s="23">
        <v>4380.45</v>
      </c>
      <c r="E77" s="22">
        <f t="shared" ref="E77:E93" si="2">SUM(D77/C77*100)</f>
        <v>63.31749594910837</v>
      </c>
    </row>
    <row r="78" spans="1:5" ht="15.75" customHeight="1">
      <c r="A78" s="19" t="s">
        <v>79</v>
      </c>
      <c r="B78" s="20" t="s">
        <v>11</v>
      </c>
      <c r="C78" s="20">
        <v>1935.92</v>
      </c>
      <c r="D78" s="20">
        <v>1310.69</v>
      </c>
      <c r="E78" s="22">
        <f t="shared" si="2"/>
        <v>67.703727426753176</v>
      </c>
    </row>
    <row r="79" spans="1:5" ht="15.75">
      <c r="A79" s="19" t="s">
        <v>72</v>
      </c>
      <c r="B79" s="20" t="s">
        <v>11</v>
      </c>
      <c r="C79" s="46">
        <v>936.01</v>
      </c>
      <c r="D79" s="46">
        <v>1228.72</v>
      </c>
      <c r="E79" s="22">
        <f t="shared" si="2"/>
        <v>131.27210179378426</v>
      </c>
    </row>
    <row r="80" spans="1:5" ht="33" customHeight="1" thickBot="1">
      <c r="A80" s="26" t="s">
        <v>80</v>
      </c>
      <c r="B80" s="27" t="s">
        <v>33</v>
      </c>
      <c r="C80" s="27">
        <v>13</v>
      </c>
      <c r="D80" s="27">
        <v>13</v>
      </c>
      <c r="E80" s="29">
        <f t="shared" si="2"/>
        <v>100</v>
      </c>
    </row>
    <row r="81" spans="1:5" ht="15.75" customHeight="1" thickBot="1">
      <c r="A81" s="47" t="s">
        <v>81</v>
      </c>
      <c r="B81" s="31" t="s">
        <v>82</v>
      </c>
      <c r="C81" s="48" t="s">
        <v>38</v>
      </c>
      <c r="D81" s="48" t="s">
        <v>38</v>
      </c>
      <c r="E81" s="14"/>
    </row>
    <row r="82" spans="1:5" ht="15.75" customHeight="1" thickBot="1">
      <c r="A82" s="30" t="s">
        <v>83</v>
      </c>
      <c r="B82" s="31" t="s">
        <v>11</v>
      </c>
      <c r="C82" s="49">
        <f>SUM(C9+C10+C27+C29+C32+C39+C47+C68+C76)</f>
        <v>60317.349999999991</v>
      </c>
      <c r="D82" s="49">
        <f>SUM(D9+D10+D27+D29+D32+D39+D47+D68+D76)</f>
        <v>59688.802422779998</v>
      </c>
      <c r="E82" s="14">
        <f t="shared" si="2"/>
        <v>98.957932373985273</v>
      </c>
    </row>
    <row r="83" spans="1:5" ht="20.25" customHeight="1">
      <c r="A83" s="15" t="s">
        <v>84</v>
      </c>
      <c r="B83" s="35" t="s">
        <v>68</v>
      </c>
      <c r="C83" s="35">
        <v>3006.01</v>
      </c>
      <c r="D83" s="35">
        <v>-3257.83</v>
      </c>
      <c r="E83" s="18">
        <f t="shared" si="2"/>
        <v>-108.37721764065986</v>
      </c>
    </row>
    <row r="84" spans="1:5" ht="20.25" customHeight="1" thickBot="1">
      <c r="A84" s="33" t="s">
        <v>85</v>
      </c>
      <c r="B84" s="36" t="s">
        <v>22</v>
      </c>
      <c r="C84" s="36"/>
      <c r="D84" s="36"/>
      <c r="E84" s="29"/>
    </row>
    <row r="85" spans="1:5" ht="18" customHeight="1" thickBot="1">
      <c r="A85" s="12" t="s">
        <v>86</v>
      </c>
      <c r="B85" s="13" t="s">
        <v>36</v>
      </c>
      <c r="C85" s="50">
        <f>SUM(C83/C82*100)</f>
        <v>4.983657272741592</v>
      </c>
      <c r="D85" s="50">
        <f>SUM(D83/D82*100)</f>
        <v>-5.4580254047058272</v>
      </c>
      <c r="E85" s="14">
        <f t="shared" si="2"/>
        <v>-109.51847420485392</v>
      </c>
    </row>
    <row r="86" spans="1:5" ht="22.5" customHeight="1" thickBot="1">
      <c r="A86" s="15" t="s">
        <v>87</v>
      </c>
      <c r="B86" s="16" t="s">
        <v>11</v>
      </c>
      <c r="C86" s="17">
        <f>SUM(C82:C83)</f>
        <v>63323.359999999993</v>
      </c>
      <c r="D86" s="17">
        <f>SUM(D82:D83)</f>
        <v>56430.972422779996</v>
      </c>
      <c r="E86" s="14">
        <f t="shared" si="2"/>
        <v>89.115568761322834</v>
      </c>
    </row>
    <row r="87" spans="1:5" ht="30" customHeight="1">
      <c r="A87" s="15" t="s">
        <v>88</v>
      </c>
      <c r="B87" s="35" t="s">
        <v>89</v>
      </c>
      <c r="C87" s="45">
        <f>SUM(C88:C91)</f>
        <v>2575.87</v>
      </c>
      <c r="D87" s="45">
        <f>SUM(D88:D91)</f>
        <v>2304.86</v>
      </c>
      <c r="E87" s="18">
        <f t="shared" si="2"/>
        <v>89.478894509427889</v>
      </c>
    </row>
    <row r="88" spans="1:5" ht="34.5" customHeight="1">
      <c r="A88" s="19" t="s">
        <v>90</v>
      </c>
      <c r="B88" s="20" t="s">
        <v>27</v>
      </c>
      <c r="C88" s="23">
        <v>1820.82</v>
      </c>
      <c r="D88" s="23">
        <v>1686.35</v>
      </c>
      <c r="E88" s="22">
        <f t="shared" si="2"/>
        <v>92.614865829681122</v>
      </c>
    </row>
    <row r="89" spans="1:5" ht="31.5" customHeight="1">
      <c r="A89" s="19" t="s">
        <v>91</v>
      </c>
      <c r="B89" s="20" t="s">
        <v>27</v>
      </c>
      <c r="C89" s="42"/>
      <c r="D89" s="23"/>
      <c r="E89" s="22"/>
    </row>
    <row r="90" spans="1:5" ht="34.5" customHeight="1">
      <c r="A90" s="19" t="s">
        <v>92</v>
      </c>
      <c r="B90" s="20" t="s">
        <v>27</v>
      </c>
      <c r="C90" s="23">
        <v>740.97</v>
      </c>
      <c r="D90" s="23">
        <v>603.16999999999996</v>
      </c>
      <c r="E90" s="22">
        <f t="shared" si="2"/>
        <v>81.402755847065322</v>
      </c>
    </row>
    <row r="91" spans="1:5" ht="31.5" customHeight="1" thickBot="1">
      <c r="A91" s="33" t="s">
        <v>93</v>
      </c>
      <c r="B91" s="36"/>
      <c r="C91" s="36">
        <v>14.08</v>
      </c>
      <c r="D91" s="36">
        <v>15.34</v>
      </c>
      <c r="E91" s="29">
        <f t="shared" si="2"/>
        <v>108.94886363636363</v>
      </c>
    </row>
    <row r="92" spans="1:5" ht="33" customHeight="1" thickBot="1">
      <c r="A92" s="30" t="s">
        <v>94</v>
      </c>
      <c r="B92" s="31" t="s">
        <v>22</v>
      </c>
      <c r="C92" s="51">
        <f>SUM(C82/C87)</f>
        <v>23.416302064933397</v>
      </c>
      <c r="D92" s="51">
        <f>SUM(D82/D87)</f>
        <v>25.896931884270625</v>
      </c>
      <c r="E92" s="14">
        <f t="shared" si="2"/>
        <v>110.59360189520294</v>
      </c>
    </row>
    <row r="93" spans="1:5" ht="47.25" customHeight="1" thickBot="1">
      <c r="A93" s="12" t="s">
        <v>95</v>
      </c>
      <c r="B93" s="32" t="s">
        <v>22</v>
      </c>
      <c r="C93" s="52">
        <f>SUM(C86/C87)</f>
        <v>24.583290305799594</v>
      </c>
      <c r="D93" s="53">
        <f>SUM(D86/D87)</f>
        <v>24.483470762987771</v>
      </c>
      <c r="E93" s="54">
        <f t="shared" si="2"/>
        <v>99.593953691429689</v>
      </c>
    </row>
    <row r="94" spans="1:5">
      <c r="A94" s="55"/>
      <c r="B94" s="55"/>
      <c r="C94" s="56"/>
      <c r="D94" s="56"/>
      <c r="E94" s="55"/>
    </row>
    <row r="95" spans="1:5" ht="15.75">
      <c r="A95" s="57" t="s">
        <v>96</v>
      </c>
      <c r="B95" s="58"/>
      <c r="C95" s="58"/>
      <c r="D95" s="58"/>
      <c r="E95" s="58" t="s">
        <v>97</v>
      </c>
    </row>
    <row r="96" spans="1:5" ht="15.75">
      <c r="A96" s="59"/>
      <c r="B96" s="58"/>
      <c r="C96" s="58"/>
      <c r="D96" s="58"/>
      <c r="E96" s="58"/>
    </row>
    <row r="97" spans="1:5" ht="15.75">
      <c r="A97" s="57" t="s">
        <v>98</v>
      </c>
      <c r="B97" s="58"/>
      <c r="C97" s="58"/>
      <c r="D97" s="58"/>
      <c r="E97" s="58" t="s">
        <v>99</v>
      </c>
    </row>
    <row r="98" spans="1:5" ht="15.75">
      <c r="C98" s="58"/>
      <c r="D98" s="58"/>
      <c r="E98" s="58"/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Вода 9 мес. 2016 г.</vt:lpstr>
      <vt:lpstr>Стоки 9 мес. 2016 г.</vt:lpstr>
      <vt:lpstr>Лист1</vt:lpstr>
      <vt:lpstr>Лист2</vt:lpstr>
      <vt:lpstr>Лист3</vt:lpstr>
      <vt:lpstr>'Вода 9 мес. 2016 г.'!Заголовки_для_печати</vt:lpstr>
      <vt:lpstr>'Стоки 9 мес. 2016 г.'!Заголовки_для_печати</vt:lpstr>
      <vt:lpstr>'Вода 9 мес. 2016 г.'!Область_печати</vt:lpstr>
      <vt:lpstr>'Стоки 9 мес. 2016 г.'!Область_печати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2016-11-02T10:20:03Z</dcterms:modified>
</cp:coreProperties>
</file>